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vozabal\Temp\Zakázky 2023-1\Atelier SIS\Třeboň Novohradská\Třeboň Novohradská _ 230505\"/>
    </mc:Choice>
  </mc:AlternateContent>
  <xr:revisionPtr revIDLastSave="0" documentId="13_ncr:1_{361BE9AE-753B-4E96-8B5B-373264D8E6BF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Rekapitulace stavby" sheetId="1" r:id="rId1"/>
    <sheet name="SO 01 - Sdružená přípojka DK" sheetId="2" r:id="rId2"/>
    <sheet name="Pokyny pro vyplnění" sheetId="3" r:id="rId3"/>
  </sheets>
  <definedNames>
    <definedName name="_xlnm._FilterDatabase" localSheetId="1" hidden="1">'SO 01 - Sdružená přípojka DK'!$C$95:$K$319</definedName>
    <definedName name="_xlnm.Print_Titles" localSheetId="0">'Rekapitulace stavby'!$52:$52</definedName>
    <definedName name="_xlnm.Print_Titles" localSheetId="1">'SO 01 - Sdružená přípojka DK'!$95:$95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1">'SO 01 - Sdružená přípojka DK'!$C$4:$J$39,'SO 01 - Sdružená přípojka DK'!$C$45:$J$77,'SO 01 - Sdružená přípojka DK'!$C$83:$K$319</definedName>
  </definedNames>
  <calcPr calcId="181029"/>
</workbook>
</file>

<file path=xl/calcChain.xml><?xml version="1.0" encoding="utf-8"?>
<calcChain xmlns="http://schemas.openxmlformats.org/spreadsheetml/2006/main">
  <c r="J301" i="2" l="1"/>
  <c r="J37" i="2"/>
  <c r="J36" i="2"/>
  <c r="AY55" i="1"/>
  <c r="J35" i="2"/>
  <c r="AX55" i="1"/>
  <c r="BI319" i="2"/>
  <c r="BH319" i="2"/>
  <c r="BG319" i="2"/>
  <c r="BF319" i="2"/>
  <c r="T319" i="2"/>
  <c r="T318" i="2"/>
  <c r="R319" i="2"/>
  <c r="R318" i="2" s="1"/>
  <c r="P319" i="2"/>
  <c r="P318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J74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89" i="2"/>
  <c r="BH289" i="2"/>
  <c r="BG289" i="2"/>
  <c r="BF289" i="2"/>
  <c r="T289" i="2"/>
  <c r="R289" i="2"/>
  <c r="P289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4" i="2"/>
  <c r="BH254" i="2"/>
  <c r="BG254" i="2"/>
  <c r="BF254" i="2"/>
  <c r="T254" i="2"/>
  <c r="R254" i="2"/>
  <c r="P254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3" i="2"/>
  <c r="BH213" i="2"/>
  <c r="BG213" i="2"/>
  <c r="BF213" i="2"/>
  <c r="T213" i="2"/>
  <c r="T212" i="2" s="1"/>
  <c r="T211" i="2" s="1"/>
  <c r="R213" i="2"/>
  <c r="R212" i="2" s="1"/>
  <c r="R211" i="2" s="1"/>
  <c r="P213" i="2"/>
  <c r="P212" i="2" s="1"/>
  <c r="P211" i="2" s="1"/>
  <c r="BI207" i="2"/>
  <c r="BH207" i="2"/>
  <c r="BG207" i="2"/>
  <c r="BF207" i="2"/>
  <c r="T207" i="2"/>
  <c r="T206" i="2"/>
  <c r="R207" i="2"/>
  <c r="R206" i="2" s="1"/>
  <c r="P207" i="2"/>
  <c r="P206" i="2"/>
  <c r="BI203" i="2"/>
  <c r="BH203" i="2"/>
  <c r="BG203" i="2"/>
  <c r="BF203" i="2"/>
  <c r="T203" i="2"/>
  <c r="R203" i="2"/>
  <c r="P203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4" i="2"/>
  <c r="BH184" i="2"/>
  <c r="BG184" i="2"/>
  <c r="BF184" i="2"/>
  <c r="T184" i="2"/>
  <c r="R184" i="2"/>
  <c r="P184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0" i="2"/>
  <c r="BH160" i="2"/>
  <c r="BG160" i="2"/>
  <c r="BF160" i="2"/>
  <c r="T160" i="2"/>
  <c r="R160" i="2"/>
  <c r="P160" i="2"/>
  <c r="BI147" i="2"/>
  <c r="BH147" i="2"/>
  <c r="BG147" i="2"/>
  <c r="BF147" i="2"/>
  <c r="T147" i="2"/>
  <c r="R147" i="2"/>
  <c r="P147" i="2"/>
  <c r="BI140" i="2"/>
  <c r="BH140" i="2"/>
  <c r="BG140" i="2"/>
  <c r="BF140" i="2"/>
  <c r="T140" i="2"/>
  <c r="R140" i="2"/>
  <c r="P140" i="2"/>
  <c r="BI122" i="2"/>
  <c r="BH122" i="2"/>
  <c r="BG122" i="2"/>
  <c r="BF122" i="2"/>
  <c r="T122" i="2"/>
  <c r="R122" i="2"/>
  <c r="P122" i="2"/>
  <c r="BI113" i="2"/>
  <c r="BH113" i="2"/>
  <c r="BG113" i="2"/>
  <c r="BF113" i="2"/>
  <c r="T113" i="2"/>
  <c r="R113" i="2"/>
  <c r="P113" i="2"/>
  <c r="BI108" i="2"/>
  <c r="BH108" i="2"/>
  <c r="BG108" i="2"/>
  <c r="BF108" i="2"/>
  <c r="T108" i="2"/>
  <c r="R108" i="2"/>
  <c r="P108" i="2"/>
  <c r="BI104" i="2"/>
  <c r="BH104" i="2"/>
  <c r="BG104" i="2"/>
  <c r="BF104" i="2"/>
  <c r="T104" i="2"/>
  <c r="R104" i="2"/>
  <c r="P104" i="2"/>
  <c r="BI100" i="2"/>
  <c r="BH100" i="2"/>
  <c r="BG100" i="2"/>
  <c r="BF100" i="2"/>
  <c r="T100" i="2"/>
  <c r="R100" i="2"/>
  <c r="P100" i="2"/>
  <c r="J92" i="2"/>
  <c r="F90" i="2"/>
  <c r="E88" i="2"/>
  <c r="J54" i="2"/>
  <c r="F52" i="2"/>
  <c r="E50" i="2"/>
  <c r="J24" i="2"/>
  <c r="E24" i="2"/>
  <c r="J93" i="2" s="1"/>
  <c r="J23" i="2"/>
  <c r="J18" i="2"/>
  <c r="E18" i="2"/>
  <c r="F93" i="2" s="1"/>
  <c r="J17" i="2"/>
  <c r="J15" i="2"/>
  <c r="E15" i="2"/>
  <c r="F54" i="2" s="1"/>
  <c r="J14" i="2"/>
  <c r="J12" i="2"/>
  <c r="J90" i="2" s="1"/>
  <c r="E7" i="2"/>
  <c r="E48" i="2" s="1"/>
  <c r="L50" i="1"/>
  <c r="AM50" i="1"/>
  <c r="AM49" i="1"/>
  <c r="L49" i="1"/>
  <c r="AM47" i="1"/>
  <c r="L47" i="1"/>
  <c r="L45" i="1"/>
  <c r="L44" i="1"/>
  <c r="BK297" i="2"/>
  <c r="J289" i="2"/>
  <c r="J272" i="2"/>
  <c r="BK260" i="2"/>
  <c r="BK248" i="2"/>
  <c r="BK244" i="2"/>
  <c r="J234" i="2"/>
  <c r="BK220" i="2"/>
  <c r="BK140" i="2"/>
  <c r="J319" i="2"/>
  <c r="J310" i="2"/>
  <c r="BK303" i="2"/>
  <c r="BK293" i="2"/>
  <c r="J189" i="2"/>
  <c r="J147" i="2"/>
  <c r="BK113" i="2"/>
  <c r="BK319" i="2"/>
  <c r="BK284" i="2"/>
  <c r="BK272" i="2"/>
  <c r="BK264" i="2"/>
  <c r="J254" i="2"/>
  <c r="J244" i="2"/>
  <c r="BK234" i="2"/>
  <c r="J225" i="2"/>
  <c r="BK207" i="2"/>
  <c r="J197" i="2"/>
  <c r="BK189" i="2"/>
  <c r="J184" i="2"/>
  <c r="BK147" i="2"/>
  <c r="J108" i="2"/>
  <c r="AS54" i="1"/>
  <c r="BK310" i="2"/>
  <c r="J305" i="2"/>
  <c r="J284" i="2"/>
  <c r="BK225" i="2"/>
  <c r="J213" i="2"/>
  <c r="BK203" i="2"/>
  <c r="J193" i="2"/>
  <c r="J174" i="2"/>
  <c r="J140" i="2"/>
  <c r="J100" i="2"/>
  <c r="BK289" i="2"/>
  <c r="BK280" i="2"/>
  <c r="J268" i="2"/>
  <c r="J264" i="2"/>
  <c r="BK254" i="2"/>
  <c r="BK239" i="2"/>
  <c r="J229" i="2"/>
  <c r="J170" i="2"/>
  <c r="J113" i="2"/>
  <c r="BK104" i="2"/>
  <c r="J314" i="2"/>
  <c r="J297" i="2"/>
  <c r="J280" i="2"/>
  <c r="BK170" i="2"/>
  <c r="J122" i="2"/>
  <c r="J104" i="2"/>
  <c r="J293" i="2"/>
  <c r="BK276" i="2"/>
  <c r="BK268" i="2"/>
  <c r="J260" i="2"/>
  <c r="J248" i="2"/>
  <c r="J239" i="2"/>
  <c r="BK229" i="2"/>
  <c r="BK213" i="2"/>
  <c r="J203" i="2"/>
  <c r="BK193" i="2"/>
  <c r="BK174" i="2"/>
  <c r="BK160" i="2"/>
  <c r="BK122" i="2"/>
  <c r="BK100" i="2"/>
  <c r="BK314" i="2"/>
  <c r="BK305" i="2"/>
  <c r="J303" i="2"/>
  <c r="J276" i="2"/>
  <c r="J220" i="2"/>
  <c r="J207" i="2"/>
  <c r="BK197" i="2"/>
  <c r="BK184" i="2"/>
  <c r="J160" i="2"/>
  <c r="BK108" i="2"/>
  <c r="P99" i="2" l="1"/>
  <c r="T99" i="2"/>
  <c r="P121" i="2"/>
  <c r="T121" i="2"/>
  <c r="P159" i="2"/>
  <c r="T159" i="2"/>
  <c r="P188" i="2"/>
  <c r="T188" i="2"/>
  <c r="P219" i="2"/>
  <c r="P218" i="2" s="1"/>
  <c r="T219" i="2"/>
  <c r="T218" i="2" s="1"/>
  <c r="BK238" i="2"/>
  <c r="J238" i="2" s="1"/>
  <c r="J72" i="2" s="1"/>
  <c r="R238" i="2"/>
  <c r="BK259" i="2"/>
  <c r="J259" i="2" s="1"/>
  <c r="J73" i="2" s="1"/>
  <c r="T259" i="2"/>
  <c r="BK302" i="2"/>
  <c r="J302" i="2" s="1"/>
  <c r="J75" i="2" s="1"/>
  <c r="P302" i="2"/>
  <c r="T302" i="2"/>
  <c r="BK99" i="2"/>
  <c r="J99" i="2"/>
  <c r="J62" i="2" s="1"/>
  <c r="R99" i="2"/>
  <c r="BK121" i="2"/>
  <c r="J121" i="2" s="1"/>
  <c r="J63" i="2" s="1"/>
  <c r="R121" i="2"/>
  <c r="BK159" i="2"/>
  <c r="J159" i="2" s="1"/>
  <c r="J64" i="2" s="1"/>
  <c r="R159" i="2"/>
  <c r="BK188" i="2"/>
  <c r="J188" i="2" s="1"/>
  <c r="J65" i="2" s="1"/>
  <c r="R188" i="2"/>
  <c r="BK219" i="2"/>
  <c r="J219" i="2" s="1"/>
  <c r="J70" i="2" s="1"/>
  <c r="R219" i="2"/>
  <c r="R218" i="2" s="1"/>
  <c r="P238" i="2"/>
  <c r="T238" i="2"/>
  <c r="T233" i="2" s="1"/>
  <c r="P259" i="2"/>
  <c r="R259" i="2"/>
  <c r="R302" i="2"/>
  <c r="BK206" i="2"/>
  <c r="J206" i="2" s="1"/>
  <c r="J66" i="2" s="1"/>
  <c r="BK212" i="2"/>
  <c r="J212" i="2" s="1"/>
  <c r="J68" i="2" s="1"/>
  <c r="BK318" i="2"/>
  <c r="J318" i="2" s="1"/>
  <c r="J76" i="2" s="1"/>
  <c r="F55" i="2"/>
  <c r="E86" i="2"/>
  <c r="F92" i="2"/>
  <c r="BE104" i="2"/>
  <c r="BE113" i="2"/>
  <c r="BE147" i="2"/>
  <c r="BE170" i="2"/>
  <c r="BE174" i="2"/>
  <c r="BE184" i="2"/>
  <c r="BE189" i="2"/>
  <c r="BE197" i="2"/>
  <c r="BE207" i="2"/>
  <c r="BE280" i="2"/>
  <c r="BE289" i="2"/>
  <c r="BE297" i="2"/>
  <c r="BE303" i="2"/>
  <c r="BE305" i="2"/>
  <c r="BE310" i="2"/>
  <c r="BE314" i="2"/>
  <c r="BE319" i="2"/>
  <c r="J52" i="2"/>
  <c r="J55" i="2"/>
  <c r="BE100" i="2"/>
  <c r="BE108" i="2"/>
  <c r="BE122" i="2"/>
  <c r="BE140" i="2"/>
  <c r="BE160" i="2"/>
  <c r="BE193" i="2"/>
  <c r="BE203" i="2"/>
  <c r="BE213" i="2"/>
  <c r="BE220" i="2"/>
  <c r="BE225" i="2"/>
  <c r="BE229" i="2"/>
  <c r="BE234" i="2"/>
  <c r="BE239" i="2"/>
  <c r="BE244" i="2"/>
  <c r="BE248" i="2"/>
  <c r="BE254" i="2"/>
  <c r="BE260" i="2"/>
  <c r="BE264" i="2"/>
  <c r="BE268" i="2"/>
  <c r="BE272" i="2"/>
  <c r="BE276" i="2"/>
  <c r="BE284" i="2"/>
  <c r="BE293" i="2"/>
  <c r="F36" i="2"/>
  <c r="BC55" i="1" s="1"/>
  <c r="BC54" i="1" s="1"/>
  <c r="W32" i="1" s="1"/>
  <c r="F34" i="2"/>
  <c r="BA55" i="1" s="1"/>
  <c r="BA54" i="1" s="1"/>
  <c r="W30" i="1" s="1"/>
  <c r="F37" i="2"/>
  <c r="BD55" i="1" s="1"/>
  <c r="BD54" i="1" s="1"/>
  <c r="W33" i="1" s="1"/>
  <c r="J34" i="2"/>
  <c r="AW55" i="1" s="1"/>
  <c r="F35" i="2"/>
  <c r="BB55" i="1"/>
  <c r="BB54" i="1" s="1"/>
  <c r="AX54" i="1" s="1"/>
  <c r="BK233" i="2" l="1"/>
  <c r="J233" i="2" s="1"/>
  <c r="J71" i="2" s="1"/>
  <c r="P233" i="2"/>
  <c r="R233" i="2"/>
  <c r="P98" i="2"/>
  <c r="P97" i="2" s="1"/>
  <c r="P96" i="2" s="1"/>
  <c r="AU55" i="1" s="1"/>
  <c r="AU54" i="1" s="1"/>
  <c r="R98" i="2"/>
  <c r="T98" i="2"/>
  <c r="T97" i="2"/>
  <c r="T96" i="2" s="1"/>
  <c r="BK98" i="2"/>
  <c r="BK218" i="2"/>
  <c r="J218" i="2" s="1"/>
  <c r="J69" i="2" s="1"/>
  <c r="BK211" i="2"/>
  <c r="J211" i="2" s="1"/>
  <c r="J67" i="2" s="1"/>
  <c r="AY54" i="1"/>
  <c r="F33" i="2"/>
  <c r="AZ55" i="1" s="1"/>
  <c r="AZ54" i="1" s="1"/>
  <c r="W29" i="1" s="1"/>
  <c r="AW54" i="1"/>
  <c r="AK30" i="1" s="1"/>
  <c r="W31" i="1"/>
  <c r="J33" i="2"/>
  <c r="AV55" i="1" s="1"/>
  <c r="AT55" i="1" s="1"/>
  <c r="R97" i="2" l="1"/>
  <c r="R96" i="2" s="1"/>
  <c r="BK97" i="2"/>
  <c r="BK96" i="2" s="1"/>
  <c r="J96" i="2" s="1"/>
  <c r="J59" i="2" s="1"/>
  <c r="J98" i="2"/>
  <c r="J61" i="2" s="1"/>
  <c r="AV54" i="1"/>
  <c r="AK29" i="1" s="1"/>
  <c r="J97" i="2" l="1"/>
  <c r="J60" i="2" s="1"/>
  <c r="J30" i="2"/>
  <c r="AG55" i="1" s="1"/>
  <c r="AG54" i="1" s="1"/>
  <c r="AT54" i="1"/>
  <c r="AK26" i="1" l="1"/>
  <c r="AN54" i="1"/>
  <c r="J39" i="2"/>
  <c r="AN55" i="1"/>
  <c r="AK35" i="1"/>
</calcChain>
</file>

<file path=xl/sharedStrings.xml><?xml version="1.0" encoding="utf-8"?>
<sst xmlns="http://schemas.openxmlformats.org/spreadsheetml/2006/main" count="2786" uniqueCount="589">
  <si>
    <t>Export Komplet</t>
  </si>
  <si>
    <t>VZ</t>
  </si>
  <si>
    <t>2.0</t>
  </si>
  <si>
    <t/>
  </si>
  <si>
    <t>False</t>
  </si>
  <si>
    <t>{d2379c3c-9502-4f07-8204-9c7a4469c96b}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</si>
  <si>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</si>
  <si>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</si>
  <si>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</si>
  <si>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</si>
  <si>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</si>
  <si>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</si>
  <si>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</si>
  <si>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</si>
  <si>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</si>
  <si>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Sdružená přípojka dešťové kanalizace, Třeboň</t>
  </si>
  <si>
    <t>KSO:</t>
  </si>
  <si>
    <t>CC-CZ:</t>
  </si>
  <si>
    <t>Místo:</t>
  </si>
  <si>
    <t>Třeboň</t>
  </si>
  <si>
    <t>Datum:</t>
  </si>
  <si>
    <t>25. 4. 2023</t>
  </si>
  <si>
    <t>Zadavatel:</t>
  </si>
  <si>
    <t>IČ:</t>
  </si>
  <si>
    <t xml:space="preserve"> </t>
  </si>
  <si>
    <t>DIČ:</t>
  </si>
  <si>
    <t>Zhotovitel:</t>
  </si>
  <si>
    <t>Projektant:</t>
  </si>
  <si>
    <t>65968263</t>
  </si>
  <si>
    <t>Ing. Jana Máchová - vodohospodářská projekce</t>
  </si>
  <si>
    <t>CZ7053091243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</si>
  <si>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</si>
  <si>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</si>
  <si>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</si>
  <si>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</si>
  <si>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</si>
  <si>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</si>
  <si>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</si>
  <si>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</si>
  <si>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</si>
  <si>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</si>
  <si>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</si>
  <si>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</si>
  <si>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</si>
  <si>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</si>
  <si>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</si>
  <si>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</si>
  <si>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</si>
  <si>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</si>
  <si>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</si>
  <si>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</si>
  <si>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</si>
  <si>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</si>
  <si>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</si>
  <si>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</si>
  <si>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</si>
  <si>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</si>
  <si>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</si>
  <si>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</si>
  <si>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</si>
  <si>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</si>
  <si>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</si>
  <si>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</si>
  <si>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</si>
  <si>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</si>
  <si>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</si>
  <si>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</si>
  <si>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</si>
  <si>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</si>
  <si>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</si>
  <si>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</si>
  <si>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</si>
  <si>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</si>
  <si>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</si>
  <si>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</si>
  <si>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Sdružená přípojka DK</t>
  </si>
  <si>
    <t>STA</t>
  </si>
  <si>
    <t>1</t>
  </si>
  <si>
    <t>{765ca2f4-720c-41b1-ba0f-686638c55ace}</t>
  </si>
  <si>
    <t>2</t>
  </si>
  <si>
    <t>KRYCÍ LIST SOUPISU PRACÍ</t>
  </si>
  <si>
    <t>Objekt:</t>
  </si>
  <si>
    <t>SO 01 - Sdružená přípojka DK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</si>
  <si>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</si>
  <si>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</si>
  <si>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</si>
  <si>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</si>
  <si>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</si>
  <si>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</si>
  <si>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</si>
  <si>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</si>
  <si>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</si>
  <si>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</si>
  <si>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</si>
  <si>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3 - Svislé a kompletní konstrukce</t>
  </si>
  <si>
    <t xml:space="preserve">      35 - Stoky</t>
  </si>
  <si>
    <t xml:space="preserve">    4 - Vodorovné konstrukce</t>
  </si>
  <si>
    <t xml:space="preserve">      45 - Podkladní a vedlejší konstrukce kromě vozovek a železničního svršku</t>
  </si>
  <si>
    <t xml:space="preserve">    8 - Trubní vedení</t>
  </si>
  <si>
    <t xml:space="preserve">      87 - Potrubí z trub plastických a skleněných</t>
  </si>
  <si>
    <t xml:space="preserve">      89 - Trubní vedení - ostatní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</si>
  <si>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</si>
  <si>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</si>
  <si>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</si>
  <si>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</si>
  <si>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</si>
  <si>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</si>
  <si>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</si>
  <si>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</si>
  <si>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</si>
  <si>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</si>
  <si>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</si>
  <si>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</si>
  <si>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</si>
  <si>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</si>
  <si>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</si>
  <si>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</si>
  <si>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</si>
  <si>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</si>
  <si>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</si>
  <si>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</si>
  <si>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</si>
  <si>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</si>
  <si>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</si>
  <si>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115101201</t>
  </si>
  <si>
    <t>Čerpání vody na dopravní výšku do 10 m s uvažovaným průměrným přítokem do 500 l/min</t>
  </si>
  <si>
    <t>hod</t>
  </si>
  <si>
    <t>CS ÚRS 2023 01</t>
  </si>
  <si>
    <t>4</t>
  </si>
  <si>
    <t>3</t>
  </si>
  <si>
    <t>-1873647065</t>
  </si>
  <si>
    <t>Online PSC</t>
  </si>
  <si>
    <t>https://podminky.urs.cz/item/CS_URS_2023_01/115101201</t>
  </si>
  <si>
    <t>VV</t>
  </si>
  <si>
    <t>"odhad" 8*1</t>
  </si>
  <si>
    <t>Součet</t>
  </si>
  <si>
    <t>115101301</t>
  </si>
  <si>
    <t>Pohotovost záložní čerpací soupravy pro dopravní výšku do 10 m s uvažovaným průměrným přítokem do 500 l/min</t>
  </si>
  <si>
    <t>den</t>
  </si>
  <si>
    <t>-1627216009</t>
  </si>
  <si>
    <t>https://podminky.urs.cz/item/CS_URS_2023_01/115101301</t>
  </si>
  <si>
    <t>"odhad" 1</t>
  </si>
  <si>
    <t>119001405</t>
  </si>
  <si>
    <t>Dočasné zajištění potrubí z PE DN do 200 mm</t>
  </si>
  <si>
    <t>m</t>
  </si>
  <si>
    <t>797656176</t>
  </si>
  <si>
    <t>https://podminky.urs.cz/item/CS_URS_2023_01/119001405</t>
  </si>
  <si>
    <t>"sdružená přípojka"</t>
  </si>
  <si>
    <t>"km 0,01329 vodovod" 0,8</t>
  </si>
  <si>
    <t>119001421</t>
  </si>
  <si>
    <t>Dočasné zajištění kabelů a kabelových tratí ze 3 volně ložených kabelů</t>
  </si>
  <si>
    <t>-1398587862</t>
  </si>
  <si>
    <t>https://podminky.urs.cz/item/CS_URS_2023_01/119001421</t>
  </si>
  <si>
    <t>"km 0,00117 - kabel VN"  0,8*</t>
  </si>
  <si>
    <t>"km 0,00128 - kabel sdělovací"  0,8</t>
  </si>
  <si>
    <t>"km 0,00346 - kabel sdělovací"  0,8</t>
  </si>
  <si>
    <t>Mezisoučet</t>
  </si>
  <si>
    <t>13</t>
  </si>
  <si>
    <t>Zemní práce - hloubené vykopávky</t>
  </si>
  <si>
    <t>5</t>
  </si>
  <si>
    <t>132254201</t>
  </si>
  <si>
    <t>Hloubení zapažených rýh šířky přes 800 do 2 000 mm strojně s urovnáním dna do předepsaného profilu a spádu v hornině třídy těžitelnosti I skupiny 3 do 20 m3</t>
  </si>
  <si>
    <t>m3</t>
  </si>
  <si>
    <t>-1656530902</t>
  </si>
  <si>
    <t>https://podminky.urs.cz/item/CS_URS_2023_01/132254201</t>
  </si>
  <si>
    <t>"km 0,00000 - 0,00273 HTÚ ASF KOM" 0,8*((1,03-0,93)+(1,00-0,93))*0,5*(2,73-0,00)</t>
  </si>
  <si>
    <t>"km 0,00273 - 0,00778 HTÚ ASF KOM" 0,8*((1,00-0,93)+(1,02-0,93))*0,5*(7,78-2,73)</t>
  </si>
  <si>
    <t>"km 0,00778 - 0,01489 HTÚ ASF KOM" 0,8*((1,02-0,93)+(1,05-0,93))*0,5*(14,89-7,78)</t>
  </si>
  <si>
    <t>"km 0,01489  - 0,01596 HTÚ ASF KOM" 0,8*((1,05-0,93)+(1,05-0,93))*0,5*(15,96-14,89)</t>
  </si>
  <si>
    <t>"km 0,01596 - 0,03270 HTÚ ASF KOM" 0,8*((1,05-0,93)+(1,01-0,93))*0,5*(32,70-15,96)</t>
  </si>
  <si>
    <t>"km 0,03270 - 0,04564273 HTÚ ASF KOM" 0,8*((1,01-0,93)+(1,10-0,93))*0,5*(45,64-32,70)</t>
  </si>
  <si>
    <t>"rozšíření pro šachty "(0,8*0,8*4*((1,03-0,93)+(1,10-0,93))+4*0,8*0,8*0,15*2)*0,5</t>
  </si>
  <si>
    <t>"podkladní desky" 0,8*0,8*0,10*4</t>
  </si>
  <si>
    <t>"odpočet tělesa vybourané vpusti v místě Š1" -3,14*0,25*0,25*0,34</t>
  </si>
  <si>
    <t>"výkop celkem 4,761 m3"</t>
  </si>
  <si>
    <t>"odpočet podílu výkopu v hor tř. II., sk.4."</t>
  </si>
  <si>
    <t>-0,5*4,761</t>
  </si>
  <si>
    <t>6</t>
  </si>
  <si>
    <t>132354201</t>
  </si>
  <si>
    <t>Hloubení zapažených rýh šířky přes 800 do 2 000 mm strojně s urovnáním dna do předepsaného profilu a spádu v hornině třídy těžitelnosti II skupiny 4 do 20 m3</t>
  </si>
  <si>
    <t>-892933956</t>
  </si>
  <si>
    <t>https://podminky.urs.cz/item/CS_URS_2023_01/132354201</t>
  </si>
  <si>
    <t>"podílu výkopu v hor tř. II., sk.4."</t>
  </si>
  <si>
    <t>0,5*4,761</t>
  </si>
  <si>
    <t>7</t>
  </si>
  <si>
    <t>139001101</t>
  </si>
  <si>
    <t>Příplatek k cenám hloubených vykopávek za ztížení vykopávky v blízkosti podzemního vedení nebo výbušnin pro jakoukoliv třídu horniny</t>
  </si>
  <si>
    <t>2051709293</t>
  </si>
  <si>
    <t>https://podminky.urs.cz/item/CS_URS_2023_01/139001101</t>
  </si>
  <si>
    <t>"potrubí  plast do DN 200"</t>
  </si>
  <si>
    <t>"km 0,01329 vodovod " 0,8*(1,04-0,93)*1,5</t>
  </si>
  <si>
    <t>"kabely"</t>
  </si>
  <si>
    <t>"km 0,00117 - kabel VN"  0,8*(1,02-0,93)*1,0</t>
  </si>
  <si>
    <t>"km 0,00128 - kabel sdělovací"  0,8*(1,02-0,93)*1,0</t>
  </si>
  <si>
    <t>"km 0,00346 - kabel sdělovací"  0,8*(1,01-0,93)*1,5</t>
  </si>
  <si>
    <t>16</t>
  </si>
  <si>
    <t>Zemní práce - přemístění výkopku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</si>
  <si>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</si>
  <si>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</si>
  <si>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</si>
  <si>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-1016210348</t>
  </si>
  <si>
    <t>https://podminky.urs.cz/item/CS_URS_2023_01/162751117</t>
  </si>
  <si>
    <t>" výkop rýh" 4,761</t>
  </si>
  <si>
    <t>"obsyp" -16,823</t>
  </si>
  <si>
    <t>"t.j, zásypy vykopanou zeminou nebudou" 12,062</t>
  </si>
  <si>
    <t>"odvoz v hor. tř. I, sk. 3" 4,761*0,5</t>
  </si>
  <si>
    <t>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</si>
  <si>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</si>
  <si>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</si>
  <si>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670136146</t>
  </si>
  <si>
    <t>https://podminky.urs.cz/item/CS_URS_2023_01/162751119</t>
  </si>
  <si>
    <t>"skládka předpoklad 30 km" 4,761*0,5*19</t>
  </si>
  <si>
    <t>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</si>
  <si>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</si>
  <si>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</si>
  <si>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-169855323</t>
  </si>
  <si>
    <t>https://podminky.urs.cz/item/CS_URS_2023_01/162751137</t>
  </si>
  <si>
    <t>"odvoz v hor. tř. II, sk. 4" 4,761*0,5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</si>
  <si>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</si>
  <si>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</si>
  <si>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-1475002309</t>
  </si>
  <si>
    <t>https://podminky.urs.cz/item/CS_URS_2023_01/162751139</t>
  </si>
  <si>
    <t>17</t>
  </si>
  <si>
    <t>Zemní práce - konstrukce ze zemin</t>
  </si>
  <si>
    <t>12</t>
  </si>
  <si>
    <t>171201231</t>
  </si>
  <si>
    <t>Poplatek za uložení stavebního odpadu na recyklační skládce (skládkovné) zeminy a kamení zatříděného do Katalogu odpadů pod kódem 17 05 04</t>
  </si>
  <si>
    <t>t</t>
  </si>
  <si>
    <t>1859468563</t>
  </si>
  <si>
    <t>https://podminky.urs.cz/item/CS_URS_2023_01/171201231</t>
  </si>
  <si>
    <t>"odvoz" 4,761*1,67</t>
  </si>
  <si>
    <t>171251201</t>
  </si>
  <si>
    <t>Uložení sypaniny na skládky nebo meziskládky bez hutnění s upravením uložené sypaniny do předepsaného tvaru</t>
  </si>
  <si>
    <t>353313592</t>
  </si>
  <si>
    <t>https://podminky.urs.cz/item/CS_URS_2023_01/171251201</t>
  </si>
  <si>
    <t>"odvoz" 4,761</t>
  </si>
  <si>
    <t>14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</si>
  <si>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</si>
  <si>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</si>
  <si>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-209836253</t>
  </si>
  <si>
    <t>https://podminky.urs.cz/item/CS_URS_2023_01/175151101</t>
  </si>
  <si>
    <t>"obsyp"</t>
  </si>
  <si>
    <t>0,8*0,5*45,64</t>
  </si>
  <si>
    <t>"potrubí" -3,14*0,1*0,1*45,64</t>
  </si>
  <si>
    <t>M</t>
  </si>
  <si>
    <t>58331200</t>
  </si>
  <si>
    <t>štěrkopísek netříděný</t>
  </si>
  <si>
    <t>1282882950</t>
  </si>
  <si>
    <t>"obsyp" 16,823*2,15</t>
  </si>
  <si>
    <t>18</t>
  </si>
  <si>
    <t>Zemní práce - povrchové úpravy terénu</t>
  </si>
  <si>
    <t>R181951102</t>
  </si>
  <si>
    <t>Úprava pláně vyrovnáním výškových rozdílů v hornině tř. 1 až 4 se zhutněním ručně</t>
  </si>
  <si>
    <t>m2</t>
  </si>
  <si>
    <t>-1269276468</t>
  </si>
  <si>
    <t>"sdružená přípojka DN200" 45,64*0,8</t>
  </si>
  <si>
    <t>Svislé a kompletní konstrukce</t>
  </si>
  <si>
    <t>35</t>
  </si>
  <si>
    <t>Stoky</t>
  </si>
  <si>
    <t>359901211</t>
  </si>
  <si>
    <t>Monitoring stok (kamerový systém) jakékoli výšky nová kanalizace</t>
  </si>
  <si>
    <t>1385295318</t>
  </si>
  <si>
    <t>https://podminky.urs.cz/item/CS_URS_2023_01/359901211</t>
  </si>
  <si>
    <t>"sdružená přípojka DN200" 45,64</t>
  </si>
  <si>
    <t>Vodorovné konstrukce</t>
  </si>
  <si>
    <t>45</t>
  </si>
  <si>
    <t>Podkladní a vedlejší konstrukce kromě vozovek a železničního svršku</t>
  </si>
  <si>
    <t>451572111</t>
  </si>
  <si>
    <t>Lože pod potrubí, stoky a drobné objekty v otevřeném výkopu z kameniva drobného těženého 0 až 4 mm</t>
  </si>
  <si>
    <t>-1814549238</t>
  </si>
  <si>
    <t>https://podminky.urs.cz/item/CS_URS_2023_01/451572111</t>
  </si>
  <si>
    <t>"sdružená přípojka DN200" 45,64*0,8*0,1</t>
  </si>
  <si>
    <t>19</t>
  </si>
  <si>
    <t>452311131</t>
  </si>
  <si>
    <t>Podkladní a zajišťovací konstrukce z betonu prostého v otevřeném výkopu bez zvýšených nároků na prostředí desky pod potrubí, stoky a drobné objekty z betonu tř. C 12/15</t>
  </si>
  <si>
    <t>-1363073646</t>
  </si>
  <si>
    <t>https://podminky.urs.cz/item/CS_URS_2023_01/452311131</t>
  </si>
  <si>
    <t>20</t>
  </si>
  <si>
    <t>452351101</t>
  </si>
  <si>
    <t>Bednění podkladních a zajišťovacích konstrukcí v otevřeném výkopu desek nebo sedlových loží pod potrubí, stoky a drobné objekty</t>
  </si>
  <si>
    <t>-2126031821</t>
  </si>
  <si>
    <t>https://podminky.urs.cz/item/CS_URS_2023_01/452351101</t>
  </si>
  <si>
    <t>"podkladní desky" 0,8*0,1*4*4</t>
  </si>
  <si>
    <t>Trubní vedení</t>
  </si>
  <si>
    <t>892351111.1</t>
  </si>
  <si>
    <t>Zkouška vodotěsnosti dle čl.4.4.1.5 na potrubí DN 150 nebo 200. kotrola průtočnosti a geometrické přesnosti dle čl. 7.1.5.9.10 ČSN 73 6716,73 0212, 73 0422.</t>
  </si>
  <si>
    <t>-8259965</t>
  </si>
  <si>
    <t>87</t>
  </si>
  <si>
    <t>Potrubí z trub plastických a skleněných</t>
  </si>
  <si>
    <t>22</t>
  </si>
  <si>
    <t>871350320</t>
  </si>
  <si>
    <t>Montáž kanalizačního potrubí z plastů z polypropylenu PP hladkého plnostěnného SN 12 DN 200</t>
  </si>
  <si>
    <t>-496790594</t>
  </si>
  <si>
    <t>https://podminky.urs.cz/item/CS_URS_2023_01/871350320</t>
  </si>
  <si>
    <t>23</t>
  </si>
  <si>
    <t>28611107</t>
  </si>
  <si>
    <t>trubka kanalizační PVC-U DN 200x6000mm SN12 plnostěnné  se zvýšenou rázovou odolností s těsněním opatřeným podpůrným kroužkem PP odolným do 2,5 baru, jištěným proti posuvu</t>
  </si>
  <si>
    <t>128</t>
  </si>
  <si>
    <t>-196732397</t>
  </si>
  <si>
    <t>"sdružená přípojka DN200" 45,64*1,015</t>
  </si>
  <si>
    <t>24</t>
  </si>
  <si>
    <t>877355221</t>
  </si>
  <si>
    <t>Montáž tvarovek na kanalizačním potrubí z trub z plastu z tvrdého PVC nebo z polypropylenu v otevřeném výkopu dvouosých DN 200</t>
  </si>
  <si>
    <t>kus</t>
  </si>
  <si>
    <t>-186038309</t>
  </si>
  <si>
    <t>https://podminky.urs.cz/item/CS_URS_2023_01/877355221</t>
  </si>
  <si>
    <t>25</t>
  </si>
  <si>
    <t>28651032</t>
  </si>
  <si>
    <t>odbočka kanalizační plastová PVC-U DN 200/160/45°</t>
  </si>
  <si>
    <t>-332432561</t>
  </si>
  <si>
    <t>89</t>
  </si>
  <si>
    <t>Trubní vedení - ostatní konstrukce</t>
  </si>
  <si>
    <t>26</t>
  </si>
  <si>
    <t>890411851</t>
  </si>
  <si>
    <t>Bourání šachet a jímek strojně velikosti obestavěného prostoru do 1,5 m3 z prefabrikovaných skruží</t>
  </si>
  <si>
    <t>1616181530</t>
  </si>
  <si>
    <t>https://podminky.urs.cz/item/CS_URS_2023_01/890411851</t>
  </si>
  <si>
    <t>"stávající prefa UV" 3,14*0,25*0,25*1,1</t>
  </si>
  <si>
    <t>27</t>
  </si>
  <si>
    <t>894812315</t>
  </si>
  <si>
    <t>Revizní a čistící šachta z polypropylenu PP pro hladké trouby DN 600 šachtové dno (DN šachty / DN trubního vedení) DN 600/200 průtočné</t>
  </si>
  <si>
    <t>342426243</t>
  </si>
  <si>
    <t>https://podminky.urs.cz/item/CS_URS_2023_01/894812315</t>
  </si>
  <si>
    <t>"Š3,4" 2</t>
  </si>
  <si>
    <t>28</t>
  </si>
  <si>
    <t>894812316</t>
  </si>
  <si>
    <t>Revizní a čistící šachta z polypropylenu PP pro hladké trouby DN 600 šachtové dno (DN šachty / DN trubního vedení) DN 600/200 průtočné 30°,60°,90°</t>
  </si>
  <si>
    <t>-1826941776</t>
  </si>
  <si>
    <t>https://podminky.urs.cz/item/CS_URS_2023_01/894812316</t>
  </si>
  <si>
    <t>"Š2" 1</t>
  </si>
  <si>
    <t>29</t>
  </si>
  <si>
    <t>894812319</t>
  </si>
  <si>
    <t>Revizní a čistící šachta z polypropylenu PP pro hladké trouby DN 600 šachtové dno (DN šachty / DN trubního vedení) DN 600/200 koncové</t>
  </si>
  <si>
    <t>-290056403</t>
  </si>
  <si>
    <t>https://podminky.urs.cz/item/CS_URS_2023_01/894812319</t>
  </si>
  <si>
    <t>"Š1" 1</t>
  </si>
  <si>
    <t>30</t>
  </si>
  <si>
    <t>894812331</t>
  </si>
  <si>
    <t>Revizní a čistící šachta z polypropylenu PP pro hladké trouby DN 600 roura šachtová korugovaná, světlé hloubky 1 000 mm</t>
  </si>
  <si>
    <t>-1440937000</t>
  </si>
  <si>
    <t>https://podminky.urs.cz/item/CS_URS_2023_01/894812331</t>
  </si>
  <si>
    <t>"Š1,2,3,4" 4</t>
  </si>
  <si>
    <t>31</t>
  </si>
  <si>
    <t>894812339</t>
  </si>
  <si>
    <t>Revizní a čistící šachta z polypropylenu PP pro hladké trouby DN 600 Příplatek k cenám 2331 - 2334 za uříznutí šachtové roury</t>
  </si>
  <si>
    <t>-1761316402</t>
  </si>
  <si>
    <t>https://podminky.urs.cz/item/CS_URS_2023_01/894812339</t>
  </si>
  <si>
    <t>32</t>
  </si>
  <si>
    <t>894812377</t>
  </si>
  <si>
    <t>Revizní a čistící šachta z polypropylenu PP pro hladké trouby DN 600 poklop (mříž) litinový pro třídu zatížení D400 s teleskopickým adaptérem</t>
  </si>
  <si>
    <t>1366159607</t>
  </si>
  <si>
    <t>https://podminky.urs.cz/item/CS_URS_2023_01/894812377</t>
  </si>
  <si>
    <t>"mříž - Š1" 1</t>
  </si>
  <si>
    <t>"poklop Š2,3,4" 3</t>
  </si>
  <si>
    <t>33</t>
  </si>
  <si>
    <t>894812612</t>
  </si>
  <si>
    <t>Revizní a čistící šachta z polypropylenu PP vyříznutí a utěsnění otvoru ve stěně šachty DN 150</t>
  </si>
  <si>
    <t>2115714849</t>
  </si>
  <si>
    <t>https://podminky.urs.cz/item/CS_URS_2023_01/894812612</t>
  </si>
  <si>
    <t>"napojení UV do Š4" 1</t>
  </si>
  <si>
    <t>34</t>
  </si>
  <si>
    <t>899202211</t>
  </si>
  <si>
    <t>Demontáž mříží litinových včetně rámů, hmotnosti jednotlivě přes 50 do 100 Kg</t>
  </si>
  <si>
    <t>1333660133</t>
  </si>
  <si>
    <t>https://podminky.urs.cz/item/CS_URS_2023_01/899202211</t>
  </si>
  <si>
    <t>"stávající UV" 1</t>
  </si>
  <si>
    <t>899722113</t>
  </si>
  <si>
    <t>Krytí potrubí z plastů výstražnou fólií z PVC šířky 34 cm</t>
  </si>
  <si>
    <t>-1484226657</t>
  </si>
  <si>
    <t>Ostatní konstrukce a práce, bourání</t>
  </si>
  <si>
    <t>997</t>
  </si>
  <si>
    <t>Přesun sutě</t>
  </si>
  <si>
    <t>36</t>
  </si>
  <si>
    <t>997013501</t>
  </si>
  <si>
    <t>Odvoz suti a vybouraných hmot na skládku nebo meziskládku se složením, na vzdálenost do 1 km</t>
  </si>
  <si>
    <t>-866772615</t>
  </si>
  <si>
    <t>https://podminky.urs.cz/item/CS_URS_2023_01/997013501</t>
  </si>
  <si>
    <t>37</t>
  </si>
  <si>
    <t>997013509</t>
  </si>
  <si>
    <t>Odvoz suti a vybouraných hmot na skládku nebo meziskládku se složením, na vzdálenost Příplatek k ceně za každý další i započatý 1 km přes 1 km</t>
  </si>
  <si>
    <t>-510724319</t>
  </si>
  <si>
    <t>https://podminky.urs.cz/item/CS_URS_2023_01/997013509</t>
  </si>
  <si>
    <t xml:space="preserve">"skládka předpoklad 30 km" </t>
  </si>
  <si>
    <t>"suť celkem" 0,515*29</t>
  </si>
  <si>
    <t>38</t>
  </si>
  <si>
    <t>997013862</t>
  </si>
  <si>
    <t>Poplatek za uložení stavebního odpadu na recyklační skládce (skládkovné) z armovaného betonu zatříděného do Katalogu odpadů pod kódem 17 01 01</t>
  </si>
  <si>
    <t>153802215</t>
  </si>
  <si>
    <t>https://podminky.urs.cz/item/CS_URS_2023_01/997013862</t>
  </si>
  <si>
    <t>"sut bourané UV"  0,414</t>
  </si>
  <si>
    <t>39</t>
  </si>
  <si>
    <t>997013659.1</t>
  </si>
  <si>
    <t>Poplatek (výzisk) za uložení kovového odpadu na skládce.</t>
  </si>
  <si>
    <t>-1646848352</t>
  </si>
  <si>
    <t>"lit mříž na demontované UV" 0,100</t>
  </si>
  <si>
    <t>998</t>
  </si>
  <si>
    <t>Přesun hmot</t>
  </si>
  <si>
    <t>40</t>
  </si>
  <si>
    <t>998276101</t>
  </si>
  <si>
    <t>Přesun hmot pro trubní vedení hloubené z trub z plastických hmot nebo sklolaminátových pro vodovody nebo kanalizace v otevřeném výkopu dopravní vzdálenost do 15 m</t>
  </si>
  <si>
    <t>-1943919898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</si>
  <si>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</si>
  <si>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</si>
  <si>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</si>
  <si>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</si>
  <si>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</si>
  <si>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</si>
  <si>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</si>
  <si>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</si>
  <si>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</si>
  <si>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</si>
  <si>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</si>
  <si>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</si>
  <si>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</si>
  <si>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</si>
  <si>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</si>
  <si>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</si>
  <si>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</si>
  <si>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</si>
  <si>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</si>
  <si>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</si>
  <si>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</si>
  <si>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</si>
  <si>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</si>
  <si>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</si>
  <si>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</si>
  <si>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</si>
  <si>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</si>
  <si>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</si>
  <si>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</si>
  <si>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</si>
  <si>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</si>
  <si>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</si>
  <si>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</si>
  <si>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</si>
  <si>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</si>
  <si>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</si>
  <si>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</si>
  <si>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</si>
  <si>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</si>
  <si>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</si>
  <si>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</si>
  <si>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</si>
  <si>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</si>
  <si>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</si>
  <si>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</si>
  <si>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</si>
  <si>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</si>
  <si>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</si>
  <si>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</si>
  <si>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</si>
  <si>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</si>
  <si>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</si>
  <si>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</si>
  <si>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</si>
  <si>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</si>
  <si>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</si>
  <si>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</si>
  <si>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</si>
  <si>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</si>
  <si>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</si>
  <si>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</si>
  <si>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</si>
  <si>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</si>
  <si>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</si>
  <si>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</si>
  <si>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</si>
  <si>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</si>
  <si>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</si>
  <si>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</si>
  <si>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</si>
  <si>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</si>
  <si>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</si>
  <si>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</si>
  <si>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</si>
  <si>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</si>
  <si>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</si>
  <si>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</si>
  <si>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</si>
  <si>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</si>
  <si>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</si>
  <si>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</si>
  <si>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</si>
  <si>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</si>
  <si>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</si>
  <si>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</si>
  <si>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</si>
  <si>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</si>
  <si>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</si>
  <si>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</si>
  <si>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</si>
  <si>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</si>
  <si>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</si>
  <si>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</si>
  <si>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</si>
  <si>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</si>
  <si>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</si>
  <si>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</si>
  <si>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</si>
  <si>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</si>
  <si>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</si>
  <si>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</si>
  <si>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</si>
  <si>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</si>
  <si>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</si>
  <si>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</si>
  <si>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</si>
  <si>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</si>
  <si>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</si>
  <si>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</si>
  <si>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</si>
  <si>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</si>
  <si>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</si>
  <si>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</si>
  <si>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</si>
  <si>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</si>
  <si>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</si>
  <si>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</si>
  <si>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</si>
  <si>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</si>
  <si>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</si>
  <si>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</si>
  <si>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</si>
  <si>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</si>
  <si>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</si>
  <si>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</si>
  <si>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</si>
  <si>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</si>
  <si>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</si>
  <si>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</si>
  <si>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</si>
  <si>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</si>
  <si>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</si>
  <si>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</si>
  <si>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</si>
  <si>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</si>
  <si>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</si>
  <si>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</si>
  <si>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</si>
  <si>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</si>
  <si>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</si>
  <si>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</si>
  <si>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</si>
  <si>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</si>
  <si>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</si>
  <si>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</si>
  <si>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</si>
  <si>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</si>
  <si>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</si>
  <si>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</si>
  <si>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</si>
  <si>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</si>
  <si>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</si>
  <si>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</si>
  <si>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</si>
  <si>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</si>
  <si>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</si>
  <si>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</si>
  <si>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</si>
  <si>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</si>
  <si>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</si>
  <si>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</si>
  <si>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</si>
  <si>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</si>
  <si>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</si>
  <si>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</si>
  <si>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</si>
  <si>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</si>
  <si>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</si>
  <si>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</si>
  <si>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</si>
  <si>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</si>
  <si>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</si>
  <si>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</si>
  <si>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</si>
  <si>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</si>
  <si>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</si>
  <si>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</si>
  <si>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</si>
  <si>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</si>
  <si>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</si>
  <si>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</si>
  <si>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</si>
  <si>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</si>
  <si>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</si>
  <si>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</si>
  <si>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</si>
  <si>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"přípojky UV  - odbočky DN200/150" 3</t>
  </si>
  <si>
    <t>"přípojka střešního svodu"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</si>
</sst>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3" xfId="0" applyNumberFormat="1" applyFont="1" applyBorder="1"/>
    <xf numFmtId="166" fontId="30" fillId="0" borderId="14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21" fillId="0" borderId="20" xfId="0" applyFont="1" applyBorder="1" applyAlignment="1">
      <alignment horizontal="left" vertical="center"/>
    </xf>
    <xf numFmtId="0" fontId="21" fillId="0" borderId="21" xfId="0" applyFont="1" applyBorder="1" applyAlignment="1">
      <alignment horizontal="center"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7" TargetMode="External"/><Relationship Id="rId13" Type="http://schemas.openxmlformats.org/officeDocument/2006/relationships/hyperlink" Target="https://podminky.urs.cz/item/CS_URS_2023_01/171251201" TargetMode="External"/><Relationship Id="rId18" Type="http://schemas.openxmlformats.org/officeDocument/2006/relationships/hyperlink" Target="https://podminky.urs.cz/item/CS_URS_2023_01/452351101" TargetMode="External"/><Relationship Id="rId26" Type="http://schemas.openxmlformats.org/officeDocument/2006/relationships/hyperlink" Target="https://podminky.urs.cz/item/CS_URS_2023_01/894812339" TargetMode="External"/><Relationship Id="rId3" Type="http://schemas.openxmlformats.org/officeDocument/2006/relationships/hyperlink" Target="https://podminky.urs.cz/item/CS_URS_2023_01/119001405" TargetMode="External"/><Relationship Id="rId21" Type="http://schemas.openxmlformats.org/officeDocument/2006/relationships/hyperlink" Target="https://podminky.urs.cz/item/CS_URS_2023_01/890411851" TargetMode="External"/><Relationship Id="rId7" Type="http://schemas.openxmlformats.org/officeDocument/2006/relationships/hyperlink" Target="https://podminky.urs.cz/item/CS_URS_2023_01/139001101" TargetMode="External"/><Relationship Id="rId12" Type="http://schemas.openxmlformats.org/officeDocument/2006/relationships/hyperlink" Target="https://podminky.urs.cz/item/CS_URS_2023_01/171201231" TargetMode="External"/><Relationship Id="rId17" Type="http://schemas.openxmlformats.org/officeDocument/2006/relationships/hyperlink" Target="https://podminky.urs.cz/item/CS_URS_2023_01/452311131" TargetMode="External"/><Relationship Id="rId25" Type="http://schemas.openxmlformats.org/officeDocument/2006/relationships/hyperlink" Target="https://podminky.urs.cz/item/CS_URS_2023_01/894812331" TargetMode="External"/><Relationship Id="rId33" Type="http://schemas.openxmlformats.org/officeDocument/2006/relationships/drawing" Target="../drawings/drawing2.xml"/><Relationship Id="rId2" Type="http://schemas.openxmlformats.org/officeDocument/2006/relationships/hyperlink" Target="https://podminky.urs.cz/item/CS_URS_2023_01/115101301" TargetMode="External"/><Relationship Id="rId16" Type="http://schemas.openxmlformats.org/officeDocument/2006/relationships/hyperlink" Target="https://podminky.urs.cz/item/CS_URS_2023_01/451572111" TargetMode="External"/><Relationship Id="rId20" Type="http://schemas.openxmlformats.org/officeDocument/2006/relationships/hyperlink" Target="https://podminky.urs.cz/item/CS_URS_2023_01/877355221" TargetMode="External"/><Relationship Id="rId29" Type="http://schemas.openxmlformats.org/officeDocument/2006/relationships/hyperlink" Target="https://podminky.urs.cz/item/CS_URS_2023_01/899202211" TargetMode="External"/><Relationship Id="rId1" Type="http://schemas.openxmlformats.org/officeDocument/2006/relationships/hyperlink" Target="https://podminky.urs.cz/item/CS_URS_2023_01/115101201" TargetMode="External"/><Relationship Id="rId6" Type="http://schemas.openxmlformats.org/officeDocument/2006/relationships/hyperlink" Target="https://podminky.urs.cz/item/CS_URS_2023_01/132354201" TargetMode="External"/><Relationship Id="rId11" Type="http://schemas.openxmlformats.org/officeDocument/2006/relationships/hyperlink" Target="https://podminky.urs.cz/item/CS_URS_2023_01/162751139" TargetMode="External"/><Relationship Id="rId24" Type="http://schemas.openxmlformats.org/officeDocument/2006/relationships/hyperlink" Target="https://podminky.urs.cz/item/CS_URS_2023_01/894812319" TargetMode="External"/><Relationship Id="rId32" Type="http://schemas.openxmlformats.org/officeDocument/2006/relationships/hyperlink" Target="https://podminky.urs.cz/item/CS_URS_2023_01/997013862" TargetMode="External"/><Relationship Id="rId5" Type="http://schemas.openxmlformats.org/officeDocument/2006/relationships/hyperlink" Target="https://podminky.urs.cz/item/CS_URS_2023_01/132254201" TargetMode="External"/><Relationship Id="rId15" Type="http://schemas.openxmlformats.org/officeDocument/2006/relationships/hyperlink" Target="https://podminky.urs.cz/item/CS_URS_2023_01/359901211" TargetMode="External"/><Relationship Id="rId23" Type="http://schemas.openxmlformats.org/officeDocument/2006/relationships/hyperlink" Target="https://podminky.urs.cz/item/CS_URS_2023_01/894812316" TargetMode="External"/><Relationship Id="rId28" Type="http://schemas.openxmlformats.org/officeDocument/2006/relationships/hyperlink" Target="https://podminky.urs.cz/item/CS_URS_2023_01/894812612" TargetMode="External"/><Relationship Id="rId10" Type="http://schemas.openxmlformats.org/officeDocument/2006/relationships/hyperlink" Target="https://podminky.urs.cz/item/CS_URS_2023_01/162751137" TargetMode="External"/><Relationship Id="rId19" Type="http://schemas.openxmlformats.org/officeDocument/2006/relationships/hyperlink" Target="https://podminky.urs.cz/item/CS_URS_2023_01/871350320" TargetMode="External"/><Relationship Id="rId31" Type="http://schemas.openxmlformats.org/officeDocument/2006/relationships/hyperlink" Target="https://podminky.urs.cz/item/CS_URS_2023_01/997013509" TargetMode="External"/><Relationship Id="rId4" Type="http://schemas.openxmlformats.org/officeDocument/2006/relationships/hyperlink" Target="https://podminky.urs.cz/item/CS_URS_2023_01/119001421" TargetMode="External"/><Relationship Id="rId9" Type="http://schemas.openxmlformats.org/officeDocument/2006/relationships/hyperlink" Target="https://podminky.urs.cz/item/CS_URS_2023_01/162751119" TargetMode="External"/><Relationship Id="rId14" Type="http://schemas.openxmlformats.org/officeDocument/2006/relationships/hyperlink" Target="https://podminky.urs.cz/item/CS_URS_2023_01/175151101" TargetMode="External"/><Relationship Id="rId22" Type="http://schemas.openxmlformats.org/officeDocument/2006/relationships/hyperlink" Target="https://podminky.urs.cz/item/CS_URS_2023_01/894812315" TargetMode="External"/><Relationship Id="rId27" Type="http://schemas.openxmlformats.org/officeDocument/2006/relationships/hyperlink" Target="https://podminky.urs.cz/item/CS_URS_2023_01/894812377" TargetMode="External"/><Relationship Id="rId30" Type="http://schemas.openxmlformats.org/officeDocument/2006/relationships/hyperlink" Target="https://podminky.urs.cz/item/CS_URS_2023_01/9970135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topLeftCell="A12" workbookViewId="0">
      <selection activeCell="AK26" sqref="AK26:AO2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267" t="s">
        <v>6</v>
      </c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8" t="s">
        <v>7</v>
      </c>
      <c r="BT2" s="18" t="s">
        <v>8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ht="24.9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ht="12" customHeight="1">
      <c r="B5" s="21"/>
      <c r="D5" s="24" t="s">
        <v>13</v>
      </c>
      <c r="K5" s="252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R5" s="21"/>
      <c r="BS5" s="18" t="s">
        <v>7</v>
      </c>
    </row>
    <row r="6" spans="1:74" ht="36.950000000000003" customHeight="1">
      <c r="B6" s="21"/>
      <c r="D6" s="26" t="s">
        <v>14</v>
      </c>
      <c r="K6" s="254" t="s">
        <v>15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R6" s="21"/>
      <c r="BS6" s="18" t="s">
        <v>7</v>
      </c>
    </row>
    <row r="7" spans="1:74" ht="12" customHeight="1">
      <c r="B7" s="21"/>
      <c r="D7" s="27" t="s">
        <v>16</v>
      </c>
      <c r="K7" s="25" t="s">
        <v>3</v>
      </c>
      <c r="AK7" s="27" t="s">
        <v>17</v>
      </c>
      <c r="AN7" s="25" t="s">
        <v>3</v>
      </c>
      <c r="AR7" s="21"/>
      <c r="BS7" s="18" t="s">
        <v>7</v>
      </c>
    </row>
    <row r="8" spans="1:74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7</v>
      </c>
    </row>
    <row r="9" spans="1:74" ht="14.45" customHeight="1">
      <c r="B9" s="21"/>
      <c r="AR9" s="21"/>
      <c r="BS9" s="18" t="s">
        <v>7</v>
      </c>
    </row>
    <row r="10" spans="1:74" ht="12" customHeight="1">
      <c r="B10" s="21"/>
      <c r="D10" s="27" t="s">
        <v>22</v>
      </c>
      <c r="AK10" s="27" t="s">
        <v>23</v>
      </c>
      <c r="AN10" s="25" t="s">
        <v>3</v>
      </c>
      <c r="AR10" s="21"/>
      <c r="BS10" s="18" t="s">
        <v>7</v>
      </c>
    </row>
    <row r="11" spans="1:74" ht="18.399999999999999" customHeight="1">
      <c r="B11" s="21"/>
      <c r="E11" s="25" t="s">
        <v>24</v>
      </c>
      <c r="AK11" s="27" t="s">
        <v>25</v>
      </c>
      <c r="AN11" s="25" t="s">
        <v>3</v>
      </c>
      <c r="AR11" s="21"/>
      <c r="BS11" s="18" t="s">
        <v>7</v>
      </c>
    </row>
    <row r="12" spans="1:74" ht="6.95" customHeight="1">
      <c r="B12" s="21"/>
      <c r="AR12" s="21"/>
      <c r="BS12" s="18" t="s">
        <v>7</v>
      </c>
    </row>
    <row r="13" spans="1:74" ht="12" customHeight="1">
      <c r="B13" s="21"/>
      <c r="D13" s="27" t="s">
        <v>26</v>
      </c>
      <c r="AK13" s="27" t="s">
        <v>23</v>
      </c>
      <c r="AN13" s="25" t="s">
        <v>3</v>
      </c>
      <c r="AR13" s="21"/>
      <c r="BS13" s="18" t="s">
        <v>7</v>
      </c>
    </row>
    <row r="14" spans="1:74" ht="12.75">
      <c r="B14" s="21"/>
      <c r="E14" s="25" t="s">
        <v>24</v>
      </c>
      <c r="AK14" s="27" t="s">
        <v>25</v>
      </c>
      <c r="AN14" s="25" t="s">
        <v>3</v>
      </c>
      <c r="AR14" s="21"/>
      <c r="BS14" s="18" t="s">
        <v>7</v>
      </c>
    </row>
    <row r="15" spans="1:74" ht="6.95" customHeight="1">
      <c r="B15" s="21"/>
      <c r="AR15" s="21"/>
      <c r="BS15" s="18" t="s">
        <v>4</v>
      </c>
    </row>
    <row r="16" spans="1:74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4</v>
      </c>
    </row>
    <row r="17" spans="2:7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2:71" ht="6.95" customHeight="1">
      <c r="B18" s="21"/>
      <c r="AR18" s="21"/>
      <c r="BS18" s="18" t="s">
        <v>7</v>
      </c>
    </row>
    <row r="19" spans="2:71" ht="12" customHeight="1">
      <c r="B19" s="21"/>
      <c r="D19" s="27" t="s">
        <v>32</v>
      </c>
      <c r="AK19" s="27" t="s">
        <v>23</v>
      </c>
      <c r="AN19" s="25" t="s">
        <v>3</v>
      </c>
      <c r="AR19" s="21"/>
      <c r="BS19" s="18" t="s">
        <v>7</v>
      </c>
    </row>
    <row r="20" spans="2:71" ht="18.399999999999999" customHeight="1">
      <c r="B20" s="21"/>
      <c r="E20" s="25" t="s">
        <v>24</v>
      </c>
      <c r="AK20" s="27" t="s">
        <v>25</v>
      </c>
      <c r="AN20" s="25" t="s">
        <v>3</v>
      </c>
      <c r="AR20" s="21"/>
      <c r="BS20" s="18" t="s">
        <v>4</v>
      </c>
    </row>
    <row r="21" spans="2:71" ht="6.95" customHeight="1">
      <c r="B21" s="21"/>
      <c r="AR21" s="21"/>
    </row>
    <row r="22" spans="2:71" ht="12" customHeight="1">
      <c r="B22" s="21"/>
      <c r="D22" s="27" t="s">
        <v>33</v>
      </c>
      <c r="AR22" s="21"/>
    </row>
    <row r="23" spans="2:71" ht="47.25" customHeight="1">
      <c r="B23" s="21"/>
      <c r="E23" s="255" t="s">
        <v>34</v>
      </c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P23" s="255"/>
      <c r="Q23" s="255"/>
      <c r="R23" s="255"/>
      <c r="S23" s="255"/>
      <c r="T23" s="255"/>
      <c r="U23" s="255"/>
      <c r="V23" s="255"/>
      <c r="W23" s="255"/>
      <c r="X23" s="255"/>
      <c r="Y23" s="255"/>
      <c r="Z23" s="255"/>
      <c r="AA23" s="255"/>
      <c r="AB23" s="255"/>
      <c r="AC23" s="255"/>
      <c r="AD23" s="255"/>
      <c r="AE23" s="255"/>
      <c r="AF23" s="255"/>
      <c r="AG23" s="255"/>
      <c r="AH23" s="255"/>
      <c r="AI23" s="255"/>
      <c r="AJ23" s="255"/>
      <c r="AK23" s="255"/>
      <c r="AL23" s="255"/>
      <c r="AM23" s="255"/>
      <c r="AN23" s="255"/>
      <c r="AR23" s="21"/>
    </row>
    <row r="24" spans="2:71" ht="6.95" customHeight="1">
      <c r="B24" s="21"/>
      <c r="AR24" s="21"/>
    </row>
    <row r="25" spans="2:7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56">
        <f>ROUND(AG54,2)</f>
        <v>0</v>
      </c>
      <c r="AL26" s="257"/>
      <c r="AM26" s="257"/>
      <c r="AN26" s="257"/>
      <c r="AO26" s="257"/>
      <c r="AR26" s="30"/>
    </row>
    <row r="27" spans="2:71" s="1" customFormat="1" ht="6.95" customHeight="1">
      <c r="B27" s="30"/>
      <c r="AR27" s="30"/>
    </row>
    <row r="28" spans="2:71" s="1" customFormat="1" ht="12.75">
      <c r="B28" s="30"/>
      <c r="L28" s="258" t="s">
        <v>36</v>
      </c>
      <c r="M28" s="258"/>
      <c r="N28" s="258"/>
      <c r="O28" s="258"/>
      <c r="P28" s="258"/>
      <c r="W28" s="258" t="s">
        <v>37</v>
      </c>
      <c r="X28" s="258"/>
      <c r="Y28" s="258"/>
      <c r="Z28" s="258"/>
      <c r="AA28" s="258"/>
      <c r="AB28" s="258"/>
      <c r="AC28" s="258"/>
      <c r="AD28" s="258"/>
      <c r="AE28" s="258"/>
      <c r="AK28" s="258" t="s">
        <v>38</v>
      </c>
      <c r="AL28" s="258"/>
      <c r="AM28" s="258"/>
      <c r="AN28" s="258"/>
      <c r="AO28" s="258"/>
      <c r="AR28" s="30"/>
    </row>
    <row r="29" spans="2:71" s="2" customFormat="1" ht="14.45" customHeight="1">
      <c r="B29" s="34"/>
      <c r="D29" s="27" t="s">
        <v>39</v>
      </c>
      <c r="F29" s="27" t="s">
        <v>40</v>
      </c>
      <c r="L29" s="261">
        <v>0.21</v>
      </c>
      <c r="M29" s="260"/>
      <c r="N29" s="260"/>
      <c r="O29" s="260"/>
      <c r="P29" s="260"/>
      <c r="W29" s="259">
        <f>ROUND(AZ54, 2)</f>
        <v>0</v>
      </c>
      <c r="X29" s="260"/>
      <c r="Y29" s="260"/>
      <c r="Z29" s="260"/>
      <c r="AA29" s="260"/>
      <c r="AB29" s="260"/>
      <c r="AC29" s="260"/>
      <c r="AD29" s="260"/>
      <c r="AE29" s="260"/>
      <c r="AK29" s="259">
        <f>ROUND(AV54, 2)</f>
        <v>0</v>
      </c>
      <c r="AL29" s="260"/>
      <c r="AM29" s="260"/>
      <c r="AN29" s="260"/>
      <c r="AO29" s="260"/>
      <c r="AR29" s="34"/>
    </row>
    <row r="30" spans="2:71" s="2" customFormat="1" ht="14.45" customHeight="1">
      <c r="B30" s="34"/>
      <c r="F30" s="27" t="s">
        <v>41</v>
      </c>
      <c r="L30" s="261">
        <v>0.15</v>
      </c>
      <c r="M30" s="260"/>
      <c r="N30" s="260"/>
      <c r="O30" s="260"/>
      <c r="P30" s="260"/>
      <c r="W30" s="259">
        <f>ROUND(BA54, 2)</f>
        <v>0</v>
      </c>
      <c r="X30" s="260"/>
      <c r="Y30" s="260"/>
      <c r="Z30" s="260"/>
      <c r="AA30" s="260"/>
      <c r="AB30" s="260"/>
      <c r="AC30" s="260"/>
      <c r="AD30" s="260"/>
      <c r="AE30" s="260"/>
      <c r="AK30" s="259">
        <f>ROUND(AW54, 2)</f>
        <v>0</v>
      </c>
      <c r="AL30" s="260"/>
      <c r="AM30" s="260"/>
      <c r="AN30" s="260"/>
      <c r="AO30" s="260"/>
      <c r="AR30" s="34"/>
    </row>
    <row r="31" spans="2:71" s="2" customFormat="1" ht="14.45" hidden="1" customHeight="1">
      <c r="B31" s="34"/>
      <c r="F31" s="27" t="s">
        <v>42</v>
      </c>
      <c r="L31" s="261">
        <v>0.21</v>
      </c>
      <c r="M31" s="260"/>
      <c r="N31" s="260"/>
      <c r="O31" s="260"/>
      <c r="P31" s="260"/>
      <c r="W31" s="259">
        <f>ROUND(BB54, 2)</f>
        <v>0</v>
      </c>
      <c r="X31" s="260"/>
      <c r="Y31" s="260"/>
      <c r="Z31" s="260"/>
      <c r="AA31" s="260"/>
      <c r="AB31" s="260"/>
      <c r="AC31" s="260"/>
      <c r="AD31" s="260"/>
      <c r="AE31" s="260"/>
      <c r="AK31" s="259">
        <v>0</v>
      </c>
      <c r="AL31" s="260"/>
      <c r="AM31" s="260"/>
      <c r="AN31" s="260"/>
      <c r="AO31" s="260"/>
      <c r="AR31" s="34"/>
    </row>
    <row r="32" spans="2:71" s="2" customFormat="1" ht="14.45" hidden="1" customHeight="1">
      <c r="B32" s="34"/>
      <c r="F32" s="27" t="s">
        <v>43</v>
      </c>
      <c r="L32" s="261">
        <v>0.15</v>
      </c>
      <c r="M32" s="260"/>
      <c r="N32" s="260"/>
      <c r="O32" s="260"/>
      <c r="P32" s="260"/>
      <c r="W32" s="259">
        <f>ROUND(BC54, 2)</f>
        <v>0</v>
      </c>
      <c r="X32" s="260"/>
      <c r="Y32" s="260"/>
      <c r="Z32" s="260"/>
      <c r="AA32" s="260"/>
      <c r="AB32" s="260"/>
      <c r="AC32" s="260"/>
      <c r="AD32" s="260"/>
      <c r="AE32" s="260"/>
      <c r="AK32" s="259">
        <v>0</v>
      </c>
      <c r="AL32" s="260"/>
      <c r="AM32" s="260"/>
      <c r="AN32" s="260"/>
      <c r="AO32" s="260"/>
      <c r="AR32" s="34"/>
    </row>
    <row r="33" spans="2:44" s="2" customFormat="1" ht="14.45" hidden="1" customHeight="1">
      <c r="B33" s="34"/>
      <c r="F33" s="27" t="s">
        <v>44</v>
      </c>
      <c r="L33" s="261">
        <v>0</v>
      </c>
      <c r="M33" s="260"/>
      <c r="N33" s="260"/>
      <c r="O33" s="260"/>
      <c r="P33" s="260"/>
      <c r="W33" s="259">
        <f>ROUND(BD54, 2)</f>
        <v>0</v>
      </c>
      <c r="X33" s="260"/>
      <c r="Y33" s="260"/>
      <c r="Z33" s="260"/>
      <c r="AA33" s="260"/>
      <c r="AB33" s="260"/>
      <c r="AC33" s="260"/>
      <c r="AD33" s="260"/>
      <c r="AE33" s="260"/>
      <c r="AK33" s="259">
        <v>0</v>
      </c>
      <c r="AL33" s="260"/>
      <c r="AM33" s="260"/>
      <c r="AN33" s="260"/>
      <c r="AO33" s="260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81" t="s">
        <v>47</v>
      </c>
      <c r="Y35" s="282"/>
      <c r="Z35" s="282"/>
      <c r="AA35" s="282"/>
      <c r="AB35" s="282"/>
      <c r="AC35" s="37"/>
      <c r="AD35" s="37"/>
      <c r="AE35" s="37"/>
      <c r="AF35" s="37"/>
      <c r="AG35" s="37"/>
      <c r="AH35" s="37"/>
      <c r="AI35" s="37"/>
      <c r="AJ35" s="37"/>
      <c r="AK35" s="283">
        <f>SUM(AK26:AK33)</f>
        <v>0</v>
      </c>
      <c r="AL35" s="282"/>
      <c r="AM35" s="282"/>
      <c r="AN35" s="282"/>
      <c r="AO35" s="284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22" t="s">
        <v>48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7" t="s">
        <v>13</v>
      </c>
      <c r="L44" s="3">
        <f>K5</f>
        <v>0</v>
      </c>
      <c r="AR44" s="43"/>
    </row>
    <row r="45" spans="2:44" s="4" customFormat="1" ht="36.950000000000003" customHeight="1">
      <c r="B45" s="44"/>
      <c r="C45" s="45" t="s">
        <v>14</v>
      </c>
      <c r="L45" s="272" t="str">
        <f>K6</f>
        <v>Sdružená přípojka dešťové kanalizace, Třeboň</v>
      </c>
      <c r="M45" s="273"/>
      <c r="N45" s="273"/>
      <c r="O45" s="273"/>
      <c r="P45" s="273"/>
      <c r="Q45" s="273"/>
      <c r="R45" s="273"/>
      <c r="S45" s="273"/>
      <c r="T45" s="273"/>
      <c r="U45" s="273"/>
      <c r="V45" s="273"/>
      <c r="W45" s="273"/>
      <c r="X45" s="273"/>
      <c r="Y45" s="273"/>
      <c r="Z45" s="273"/>
      <c r="AA45" s="273"/>
      <c r="AB45" s="273"/>
      <c r="AC45" s="273"/>
      <c r="AD45" s="273"/>
      <c r="AE45" s="273"/>
      <c r="AF45" s="273"/>
      <c r="AG45" s="273"/>
      <c r="AH45" s="273"/>
      <c r="AI45" s="273"/>
      <c r="AJ45" s="273"/>
      <c r="AK45" s="273"/>
      <c r="AL45" s="273"/>
      <c r="AM45" s="273"/>
      <c r="AN45" s="273"/>
      <c r="AO45" s="273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7" t="s">
        <v>18</v>
      </c>
      <c r="L47" s="46" t="str">
        <f>IF(K8="","",K8)</f>
        <v>Třeboň</v>
      </c>
      <c r="AI47" s="27" t="s">
        <v>20</v>
      </c>
      <c r="AM47" s="274" t="str">
        <f>IF(AN8= "","",AN8)</f>
        <v>25. 4. 2023</v>
      </c>
      <c r="AN47" s="274"/>
      <c r="AR47" s="30"/>
    </row>
    <row r="48" spans="2:44" s="1" customFormat="1" ht="6.95" customHeight="1">
      <c r="B48" s="30"/>
      <c r="AR48" s="30"/>
    </row>
    <row r="49" spans="1:91" s="1" customFormat="1" ht="25.7" customHeight="1">
      <c r="B49" s="30"/>
      <c r="C49" s="27" t="s">
        <v>22</v>
      </c>
      <c r="L49" s="3" t="str">
        <f>IF(E11= "","",E11)</f>
        <v xml:space="preserve"> </v>
      </c>
      <c r="AI49" s="27" t="s">
        <v>27</v>
      </c>
      <c r="AM49" s="275" t="str">
        <f>IF(E17="","",E17)</f>
        <v>Ing. Jana Máchová - vodohospodářská projekce</v>
      </c>
      <c r="AN49" s="276"/>
      <c r="AO49" s="276"/>
      <c r="AP49" s="276"/>
      <c r="AR49" s="30"/>
      <c r="AS49" s="277" t="s">
        <v>49</v>
      </c>
      <c r="AT49" s="278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7" t="s">
        <v>26</v>
      </c>
      <c r="L50" s="3" t="str">
        <f>IF(E14="","",E14)</f>
        <v xml:space="preserve"> </v>
      </c>
      <c r="AI50" s="27" t="s">
        <v>32</v>
      </c>
      <c r="AM50" s="275" t="str">
        <f>IF(E20="","",E20)</f>
        <v xml:space="preserve"> </v>
      </c>
      <c r="AN50" s="276"/>
      <c r="AO50" s="276"/>
      <c r="AP50" s="276"/>
      <c r="AR50" s="30"/>
      <c r="AS50" s="279"/>
      <c r="AT50" s="280"/>
      <c r="BD50" s="50"/>
    </row>
    <row r="51" spans="1:91" s="1" customFormat="1" ht="10.9" customHeight="1">
      <c r="B51" s="30"/>
      <c r="AR51" s="30"/>
      <c r="AS51" s="279"/>
      <c r="AT51" s="280"/>
      <c r="BD51" s="50"/>
    </row>
    <row r="52" spans="1:91" s="1" customFormat="1" ht="29.25" customHeight="1">
      <c r="B52" s="30"/>
      <c r="C52" s="268" t="s">
        <v>50</v>
      </c>
      <c r="D52" s="269"/>
      <c r="E52" s="269"/>
      <c r="F52" s="269"/>
      <c r="G52" s="269"/>
      <c r="H52" s="51"/>
      <c r="I52" s="270" t="s">
        <v>51</v>
      </c>
      <c r="J52" s="269"/>
      <c r="K52" s="269"/>
      <c r="L52" s="269"/>
      <c r="M52" s="269"/>
      <c r="N52" s="269"/>
      <c r="O52" s="269"/>
      <c r="P52" s="269"/>
      <c r="Q52" s="269"/>
      <c r="R52" s="269"/>
      <c r="S52" s="269"/>
      <c r="T52" s="269"/>
      <c r="U52" s="269"/>
      <c r="V52" s="269"/>
      <c r="W52" s="269"/>
      <c r="X52" s="269"/>
      <c r="Y52" s="269"/>
      <c r="Z52" s="269"/>
      <c r="AA52" s="269"/>
      <c r="AB52" s="269"/>
      <c r="AC52" s="269"/>
      <c r="AD52" s="269"/>
      <c r="AE52" s="269"/>
      <c r="AF52" s="269"/>
      <c r="AG52" s="271" t="s">
        <v>52</v>
      </c>
      <c r="AH52" s="269"/>
      <c r="AI52" s="269"/>
      <c r="AJ52" s="269"/>
      <c r="AK52" s="269"/>
      <c r="AL52" s="269"/>
      <c r="AM52" s="269"/>
      <c r="AN52" s="270" t="s">
        <v>53</v>
      </c>
      <c r="AO52" s="269"/>
      <c r="AP52" s="269"/>
      <c r="AQ52" s="52" t="s">
        <v>54</v>
      </c>
      <c r="AR52" s="30"/>
      <c r="AS52" s="53" t="s">
        <v>55</v>
      </c>
      <c r="AT52" s="54" t="s">
        <v>56</v>
      </c>
      <c r="AU52" s="54" t="s">
        <v>57</v>
      </c>
      <c r="AV52" s="54" t="s">
        <v>58</v>
      </c>
      <c r="AW52" s="54" t="s">
        <v>59</v>
      </c>
      <c r="AX52" s="54" t="s">
        <v>60</v>
      </c>
      <c r="AY52" s="54" t="s">
        <v>61</v>
      </c>
      <c r="AZ52" s="54" t="s">
        <v>62</v>
      </c>
      <c r="BA52" s="54" t="s">
        <v>63</v>
      </c>
      <c r="BB52" s="54" t="s">
        <v>64</v>
      </c>
      <c r="BC52" s="54" t="s">
        <v>65</v>
      </c>
      <c r="BD52" s="55" t="s">
        <v>66</v>
      </c>
    </row>
    <row r="53" spans="1:91" s="1" customFormat="1" ht="10.9" customHeight="1">
      <c r="B53" s="30"/>
      <c r="AR53" s="30"/>
      <c r="AS53" s="56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7"/>
      <c r="C54" s="58" t="s">
        <v>67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65">
        <f>ROUND(AG55,2)</f>
        <v>0</v>
      </c>
      <c r="AH54" s="265"/>
      <c r="AI54" s="265"/>
      <c r="AJ54" s="265"/>
      <c r="AK54" s="265"/>
      <c r="AL54" s="265"/>
      <c r="AM54" s="265"/>
      <c r="AN54" s="266">
        <f>SUM(AG54,AT54)</f>
        <v>0</v>
      </c>
      <c r="AO54" s="266"/>
      <c r="AP54" s="266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70.843369999999993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68</v>
      </c>
      <c r="BT54" s="66" t="s">
        <v>69</v>
      </c>
      <c r="BU54" s="67" t="s">
        <v>70</v>
      </c>
      <c r="BV54" s="66" t="s">
        <v>71</v>
      </c>
      <c r="BW54" s="66" t="s">
        <v>5</v>
      </c>
      <c r="BX54" s="66" t="s">
        <v>72</v>
      </c>
      <c r="CL54" s="66" t="s">
        <v>3</v>
      </c>
    </row>
    <row r="55" spans="1:91" s="6" customFormat="1" ht="16.5" customHeight="1">
      <c r="A55" s="68" t="s">
        <v>73</v>
      </c>
      <c r="B55" s="69"/>
      <c r="C55" s="70"/>
      <c r="D55" s="264" t="s">
        <v>74</v>
      </c>
      <c r="E55" s="264"/>
      <c r="F55" s="264"/>
      <c r="G55" s="264"/>
      <c r="H55" s="264"/>
      <c r="I55" s="71"/>
      <c r="J55" s="264" t="s">
        <v>75</v>
      </c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2">
        <f>'SO 01 - Sdružená přípojka DK'!J30</f>
        <v>0</v>
      </c>
      <c r="AH55" s="263"/>
      <c r="AI55" s="263"/>
      <c r="AJ55" s="263"/>
      <c r="AK55" s="263"/>
      <c r="AL55" s="263"/>
      <c r="AM55" s="263"/>
      <c r="AN55" s="262">
        <f>SUM(AG55,AT55)</f>
        <v>0</v>
      </c>
      <c r="AO55" s="263"/>
      <c r="AP55" s="263"/>
      <c r="AQ55" s="72" t="s">
        <v>76</v>
      </c>
      <c r="AR55" s="69"/>
      <c r="AS55" s="73">
        <v>0</v>
      </c>
      <c r="AT55" s="74">
        <f>ROUND(SUM(AV55:AW55),2)</f>
        <v>0</v>
      </c>
      <c r="AU55" s="75">
        <f>'SO 01 - Sdružená přípojka DK'!P96</f>
        <v>70.843373999999997</v>
      </c>
      <c r="AV55" s="74">
        <f>'SO 01 - Sdružená přípojka DK'!J33</f>
        <v>0</v>
      </c>
      <c r="AW55" s="74">
        <f>'SO 01 - Sdružená přípojka DK'!J34</f>
        <v>0</v>
      </c>
      <c r="AX55" s="74">
        <f>'SO 01 - Sdružená přípojka DK'!J35</f>
        <v>0</v>
      </c>
      <c r="AY55" s="74">
        <f>'SO 01 - Sdružená přípojka DK'!J36</f>
        <v>0</v>
      </c>
      <c r="AZ55" s="74">
        <f>'SO 01 - Sdružená přípojka DK'!F33</f>
        <v>0</v>
      </c>
      <c r="BA55" s="74">
        <f>'SO 01 - Sdružená přípojka DK'!F34</f>
        <v>0</v>
      </c>
      <c r="BB55" s="74">
        <f>'SO 01 - Sdružená přípojka DK'!F35</f>
        <v>0</v>
      </c>
      <c r="BC55" s="74">
        <f>'SO 01 - Sdružená přípojka DK'!F36</f>
        <v>0</v>
      </c>
      <c r="BD55" s="76">
        <f>'SO 01 - Sdružená přípojka DK'!F37</f>
        <v>0</v>
      </c>
      <c r="BT55" s="77" t="s">
        <v>77</v>
      </c>
      <c r="BV55" s="77" t="s">
        <v>71</v>
      </c>
      <c r="BW55" s="77" t="s">
        <v>78</v>
      </c>
      <c r="BX55" s="77" t="s">
        <v>5</v>
      </c>
      <c r="CL55" s="77" t="s">
        <v>3</v>
      </c>
      <c r="CM55" s="77" t="s">
        <v>79</v>
      </c>
    </row>
    <row r="56" spans="1:91" s="1" customFormat="1" ht="30" customHeight="1">
      <c r="B56" s="30"/>
      <c r="AR56" s="30"/>
    </row>
    <row r="57" spans="1:91" s="1" customFormat="1" ht="6.95" customHeight="1"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30"/>
    </row>
  </sheetData>
  <mergeCells count="40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  <mergeCell ref="AN55:AP55"/>
    <mergeCell ref="AG55:AM55"/>
    <mergeCell ref="D55:H55"/>
    <mergeCell ref="J55:AF55"/>
    <mergeCell ref="AG54:AM54"/>
    <mergeCell ref="AN54:AP5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55" location="'SO 01 - Sdružená přípojka DK'!C2" display="/" xr:uid="{00000000-0004-0000-0000-000000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0"/>
  <sheetViews>
    <sheetView showGridLines="0" workbookViewId="0">
      <selection activeCell="J30" sqref="J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67" t="s">
        <v>6</v>
      </c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8" t="s">
        <v>78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80</v>
      </c>
      <c r="L4" s="21"/>
      <c r="M4" s="78" t="s">
        <v>11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7" t="s">
        <v>14</v>
      </c>
      <c r="L6" s="21"/>
    </row>
    <row r="7" spans="2:46" ht="16.5" customHeight="1">
      <c r="B7" s="21"/>
      <c r="E7" s="286" t="str">
        <f>'Rekapitulace stavby'!K6</f>
        <v>Sdružená přípojka dešťové kanalizace, Třeboň</v>
      </c>
      <c r="F7" s="287"/>
      <c r="G7" s="287"/>
      <c r="H7" s="287"/>
      <c r="L7" s="21"/>
    </row>
    <row r="8" spans="2:46" s="1" customFormat="1" ht="12" customHeight="1">
      <c r="B8" s="30"/>
      <c r="D8" s="27" t="s">
        <v>81</v>
      </c>
      <c r="L8" s="30"/>
    </row>
    <row r="9" spans="2:46" s="1" customFormat="1" ht="16.5" customHeight="1">
      <c r="B9" s="30"/>
      <c r="E9" s="272" t="s">
        <v>82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7" t="s">
        <v>16</v>
      </c>
      <c r="F11" s="25" t="s">
        <v>3</v>
      </c>
      <c r="I11" s="27" t="s">
        <v>17</v>
      </c>
      <c r="J11" s="25" t="s">
        <v>3</v>
      </c>
      <c r="L11" s="30"/>
    </row>
    <row r="12" spans="2:46" s="1" customFormat="1" ht="12" customHeight="1">
      <c r="B12" s="30"/>
      <c r="D12" s="27" t="s">
        <v>18</v>
      </c>
      <c r="F12" s="25" t="s">
        <v>19</v>
      </c>
      <c r="I12" s="27" t="s">
        <v>20</v>
      </c>
      <c r="J12" s="47" t="str">
        <f>'Rekapitulace stavby'!AN8</f>
        <v>25. 4. 2023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7" t="s">
        <v>22</v>
      </c>
      <c r="I14" s="27" t="s">
        <v>23</v>
      </c>
      <c r="J14" s="25" t="str">
        <f>IF('Rekapitulace stavby'!AN10="","",'Rekapitulace stavby'!AN10)</f>
        <v/>
      </c>
      <c r="L14" s="30"/>
    </row>
    <row r="15" spans="2:46" s="1" customFormat="1" ht="18" customHeight="1">
      <c r="B15" s="30"/>
      <c r="E15" s="25" t="str">
        <f>IF('Rekapitulace stavby'!E11="","",'Rekapitulace stavby'!E11)</f>
        <v xml:space="preserve"> </v>
      </c>
      <c r="I15" s="27" t="s">
        <v>25</v>
      </c>
      <c r="J15" s="25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7" t="s">
        <v>26</v>
      </c>
      <c r="I17" s="27" t="s">
        <v>23</v>
      </c>
      <c r="J17" s="25" t="str">
        <f>'Rekapitulace stavby'!AN13</f>
        <v/>
      </c>
      <c r="L17" s="30"/>
    </row>
    <row r="18" spans="2:12" s="1" customFormat="1" ht="18" customHeight="1">
      <c r="B18" s="30"/>
      <c r="E18" s="252" t="str">
        <f>'Rekapitulace stavby'!E14</f>
        <v xml:space="preserve"> </v>
      </c>
      <c r="F18" s="252"/>
      <c r="G18" s="252"/>
      <c r="H18" s="252"/>
      <c r="I18" s="27" t="s">
        <v>25</v>
      </c>
      <c r="J18" s="25" t="str">
        <f>'Rekapitulace stavby'!AN14</f>
        <v/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7" t="s">
        <v>27</v>
      </c>
      <c r="I20" s="27" t="s">
        <v>23</v>
      </c>
      <c r="J20" s="25" t="s">
        <v>28</v>
      </c>
      <c r="L20" s="30"/>
    </row>
    <row r="21" spans="2:12" s="1" customFormat="1" ht="18" customHeight="1">
      <c r="B21" s="30"/>
      <c r="E21" s="25" t="s">
        <v>29</v>
      </c>
      <c r="I21" s="27" t="s">
        <v>25</v>
      </c>
      <c r="J21" s="25" t="s">
        <v>30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7" t="s">
        <v>32</v>
      </c>
      <c r="I23" s="27" t="s">
        <v>23</v>
      </c>
      <c r="J23" s="25" t="str">
        <f>IF('Rekapitulace stavby'!AN19="","",'Rekapitulace stavby'!AN19)</f>
        <v/>
      </c>
      <c r="L23" s="30"/>
    </row>
    <row r="24" spans="2:12" s="1" customFormat="1" ht="18" customHeight="1">
      <c r="B24" s="30"/>
      <c r="E24" s="25" t="str">
        <f>IF('Rekapitulace stavby'!E20="","",'Rekapitulace stavby'!E20)</f>
        <v xml:space="preserve"> </v>
      </c>
      <c r="I24" s="27" t="s">
        <v>25</v>
      </c>
      <c r="J24" s="25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7" t="s">
        <v>33</v>
      </c>
      <c r="L26" s="30"/>
    </row>
    <row r="27" spans="2:12" s="7" customFormat="1" ht="16.5" customHeight="1">
      <c r="B27" s="79"/>
      <c r="E27" s="255" t="s">
        <v>3</v>
      </c>
      <c r="F27" s="255"/>
      <c r="G27" s="255"/>
      <c r="H27" s="255"/>
      <c r="L27" s="79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0" t="s">
        <v>35</v>
      </c>
      <c r="J30" s="60">
        <f>ROUND(J96,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5" customHeight="1">
      <c r="B33" s="30"/>
      <c r="D33" s="81" t="s">
        <v>39</v>
      </c>
      <c r="E33" s="27" t="s">
        <v>40</v>
      </c>
      <c r="F33" s="82">
        <f>ROUND((SUM(BE96:BE319)),  2)</f>
        <v>0</v>
      </c>
      <c r="I33" s="83">
        <v>0.21</v>
      </c>
      <c r="J33" s="82">
        <f>ROUND(((SUM(BE96:BE319))*I33),  2)</f>
        <v>0</v>
      </c>
      <c r="L33" s="30"/>
    </row>
    <row r="34" spans="2:12" s="1" customFormat="1" ht="14.45" customHeight="1">
      <c r="B34" s="30"/>
      <c r="E34" s="27" t="s">
        <v>41</v>
      </c>
      <c r="F34" s="82">
        <f>ROUND((SUM(BF96:BF319)),  2)</f>
        <v>0</v>
      </c>
      <c r="I34" s="83">
        <v>0.15</v>
      </c>
      <c r="J34" s="82">
        <f>ROUND(((SUM(BF96:BF319))*I34),  2)</f>
        <v>0</v>
      </c>
      <c r="L34" s="30"/>
    </row>
    <row r="35" spans="2:12" s="1" customFormat="1" ht="14.45" hidden="1" customHeight="1">
      <c r="B35" s="30"/>
      <c r="E35" s="27" t="s">
        <v>42</v>
      </c>
      <c r="F35" s="82">
        <f>ROUND((SUM(BG96:BG319)),  2)</f>
        <v>0</v>
      </c>
      <c r="I35" s="83">
        <v>0.21</v>
      </c>
      <c r="J35" s="82">
        <f>0</f>
        <v>0</v>
      </c>
      <c r="L35" s="30"/>
    </row>
    <row r="36" spans="2:12" s="1" customFormat="1" ht="14.45" hidden="1" customHeight="1">
      <c r="B36" s="30"/>
      <c r="E36" s="27" t="s">
        <v>43</v>
      </c>
      <c r="F36" s="82">
        <f>ROUND((SUM(BH96:BH319)),  2)</f>
        <v>0</v>
      </c>
      <c r="I36" s="83">
        <v>0.15</v>
      </c>
      <c r="J36" s="82">
        <f>0</f>
        <v>0</v>
      </c>
      <c r="L36" s="30"/>
    </row>
    <row r="37" spans="2:12" s="1" customFormat="1" ht="14.45" hidden="1" customHeight="1">
      <c r="B37" s="30"/>
      <c r="E37" s="27" t="s">
        <v>44</v>
      </c>
      <c r="F37" s="82">
        <f>ROUND((SUM(BI96:BI319)),  2)</f>
        <v>0</v>
      </c>
      <c r="I37" s="83">
        <v>0</v>
      </c>
      <c r="J37" s="82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4"/>
      <c r="D39" s="85" t="s">
        <v>45</v>
      </c>
      <c r="E39" s="51"/>
      <c r="F39" s="51"/>
      <c r="G39" s="86" t="s">
        <v>46</v>
      </c>
      <c r="H39" s="87" t="s">
        <v>47</v>
      </c>
      <c r="I39" s="51"/>
      <c r="J39" s="88">
        <f>SUM(J30:J37)</f>
        <v>0</v>
      </c>
      <c r="K39" s="8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22" t="s">
        <v>83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7" t="s">
        <v>14</v>
      </c>
      <c r="L47" s="30"/>
    </row>
    <row r="48" spans="2:12" s="1" customFormat="1" ht="16.5" customHeight="1">
      <c r="B48" s="30"/>
      <c r="E48" s="286" t="str">
        <f>E7</f>
        <v>Sdružená přípojka dešťové kanalizace, Třeboň</v>
      </c>
      <c r="F48" s="287"/>
      <c r="G48" s="287"/>
      <c r="H48" s="287"/>
      <c r="L48" s="30"/>
    </row>
    <row r="49" spans="2:47" s="1" customFormat="1" ht="12" customHeight="1">
      <c r="B49" s="30"/>
      <c r="C49" s="27" t="s">
        <v>81</v>
      </c>
      <c r="L49" s="30"/>
    </row>
    <row r="50" spans="2:47" s="1" customFormat="1" ht="16.5" customHeight="1">
      <c r="B50" s="30"/>
      <c r="E50" s="272" t="str">
        <f>E9</f>
        <v>SO 01 - Sdružená přípojka DK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7" t="s">
        <v>18</v>
      </c>
      <c r="F52" s="25" t="str">
        <f>F12</f>
        <v>Třeboň</v>
      </c>
      <c r="I52" s="27" t="s">
        <v>20</v>
      </c>
      <c r="J52" s="47" t="str">
        <f>IF(J12="","",J12)</f>
        <v>25. 4. 2023</v>
      </c>
      <c r="L52" s="30"/>
    </row>
    <row r="53" spans="2:47" s="1" customFormat="1" ht="6.95" customHeight="1">
      <c r="B53" s="30"/>
      <c r="L53" s="30"/>
    </row>
    <row r="54" spans="2:47" s="1" customFormat="1" ht="40.15" customHeight="1">
      <c r="B54" s="30"/>
      <c r="C54" s="27" t="s">
        <v>22</v>
      </c>
      <c r="F54" s="25" t="str">
        <f>E15</f>
        <v xml:space="preserve"> </v>
      </c>
      <c r="I54" s="27" t="s">
        <v>27</v>
      </c>
      <c r="J54" s="28" t="str">
        <f>E21</f>
        <v>Ing. Jana Máchová - vodohospodářská projekce</v>
      </c>
      <c r="L54" s="30"/>
    </row>
    <row r="55" spans="2:47" s="1" customFormat="1" ht="15.2" customHeight="1">
      <c r="B55" s="30"/>
      <c r="C55" s="27" t="s">
        <v>26</v>
      </c>
      <c r="F55" s="25" t="str">
        <f>IF(E18="","",E18)</f>
        <v xml:space="preserve"> </v>
      </c>
      <c r="I55" s="27" t="s">
        <v>32</v>
      </c>
      <c r="J55" s="28" t="str">
        <f>E24</f>
        <v xml:space="preserve"> 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0" t="s">
        <v>84</v>
      </c>
      <c r="D57" s="84"/>
      <c r="E57" s="84"/>
      <c r="F57" s="84"/>
      <c r="G57" s="84"/>
      <c r="H57" s="84"/>
      <c r="I57" s="84"/>
      <c r="J57" s="91" t="s">
        <v>85</v>
      </c>
      <c r="K57" s="84"/>
      <c r="L57" s="30"/>
    </row>
    <row r="58" spans="2:47" s="1" customFormat="1" ht="10.35" customHeight="1">
      <c r="B58" s="30"/>
      <c r="L58" s="30"/>
    </row>
    <row r="59" spans="2:47" s="1" customFormat="1" ht="22.9" customHeight="1">
      <c r="B59" s="30"/>
      <c r="C59" s="92" t="s">
        <v>67</v>
      </c>
      <c r="J59" s="60">
        <f>J96</f>
        <v>0</v>
      </c>
      <c r="L59" s="30"/>
      <c r="AU59" s="18" t="s">
        <v>86</v>
      </c>
    </row>
    <row r="60" spans="2:47" s="8" customFormat="1" ht="24.95" customHeight="1">
      <c r="B60" s="93"/>
      <c r="D60" s="94" t="s">
        <v>87</v>
      </c>
      <c r="E60" s="95"/>
      <c r="F60" s="95"/>
      <c r="G60" s="95"/>
      <c r="H60" s="95"/>
      <c r="I60" s="95"/>
      <c r="J60" s="96">
        <f>J97</f>
        <v>0</v>
      </c>
      <c r="L60" s="93"/>
    </row>
    <row r="61" spans="2:47" s="9" customFormat="1" ht="19.899999999999999" customHeight="1">
      <c r="B61" s="97"/>
      <c r="D61" s="98" t="s">
        <v>88</v>
      </c>
      <c r="E61" s="99"/>
      <c r="F61" s="99"/>
      <c r="G61" s="99"/>
      <c r="H61" s="99"/>
      <c r="I61" s="99"/>
      <c r="J61" s="100">
        <f>J98</f>
        <v>0</v>
      </c>
      <c r="L61" s="97"/>
    </row>
    <row r="62" spans="2:47" s="9" customFormat="1" ht="14.85" customHeight="1">
      <c r="B62" s="97"/>
      <c r="D62" s="98" t="s">
        <v>89</v>
      </c>
      <c r="E62" s="99"/>
      <c r="F62" s="99"/>
      <c r="G62" s="99"/>
      <c r="H62" s="99"/>
      <c r="I62" s="99"/>
      <c r="J62" s="100">
        <f>J99</f>
        <v>0</v>
      </c>
      <c r="L62" s="97"/>
    </row>
    <row r="63" spans="2:47" s="9" customFormat="1" ht="14.85" customHeight="1">
      <c r="B63" s="97"/>
      <c r="D63" s="98" t="s">
        <v>90</v>
      </c>
      <c r="E63" s="99"/>
      <c r="F63" s="99"/>
      <c r="G63" s="99"/>
      <c r="H63" s="99"/>
      <c r="I63" s="99"/>
      <c r="J63" s="100">
        <f>J121</f>
        <v>0</v>
      </c>
      <c r="L63" s="97"/>
    </row>
    <row r="64" spans="2:47" s="9" customFormat="1" ht="14.85" customHeight="1">
      <c r="B64" s="97"/>
      <c r="D64" s="98" t="s">
        <v>91</v>
      </c>
      <c r="E64" s="99"/>
      <c r="F64" s="99"/>
      <c r="G64" s="99"/>
      <c r="H64" s="99"/>
      <c r="I64" s="99"/>
      <c r="J64" s="100">
        <f>J159</f>
        <v>0</v>
      </c>
      <c r="L64" s="97"/>
    </row>
    <row r="65" spans="2:12" s="9" customFormat="1" ht="14.85" customHeight="1">
      <c r="B65" s="97"/>
      <c r="D65" s="98" t="s">
        <v>92</v>
      </c>
      <c r="E65" s="99"/>
      <c r="F65" s="99"/>
      <c r="G65" s="99"/>
      <c r="H65" s="99"/>
      <c r="I65" s="99"/>
      <c r="J65" s="100">
        <f>J188</f>
        <v>0</v>
      </c>
      <c r="L65" s="97"/>
    </row>
    <row r="66" spans="2:12" s="9" customFormat="1" ht="14.85" customHeight="1">
      <c r="B66" s="97"/>
      <c r="D66" s="98" t="s">
        <v>93</v>
      </c>
      <c r="E66" s="99"/>
      <c r="F66" s="99"/>
      <c r="G66" s="99"/>
      <c r="H66" s="99"/>
      <c r="I66" s="99"/>
      <c r="J66" s="100">
        <f>J206</f>
        <v>0</v>
      </c>
      <c r="L66" s="97"/>
    </row>
    <row r="67" spans="2:12" s="9" customFormat="1" ht="19.899999999999999" customHeight="1">
      <c r="B67" s="97"/>
      <c r="D67" s="98" t="s">
        <v>94</v>
      </c>
      <c r="E67" s="99"/>
      <c r="F67" s="99"/>
      <c r="G67" s="99"/>
      <c r="H67" s="99"/>
      <c r="I67" s="99"/>
      <c r="J67" s="100">
        <f>J211</f>
        <v>0</v>
      </c>
      <c r="L67" s="97"/>
    </row>
    <row r="68" spans="2:12" s="9" customFormat="1" ht="14.85" customHeight="1">
      <c r="B68" s="97"/>
      <c r="D68" s="98" t="s">
        <v>95</v>
      </c>
      <c r="E68" s="99"/>
      <c r="F68" s="99"/>
      <c r="G68" s="99"/>
      <c r="H68" s="99"/>
      <c r="I68" s="99"/>
      <c r="J68" s="100">
        <f>J212</f>
        <v>0</v>
      </c>
      <c r="L68" s="97"/>
    </row>
    <row r="69" spans="2:12" s="9" customFormat="1" ht="19.899999999999999" customHeight="1">
      <c r="B69" s="97"/>
      <c r="D69" s="98" t="s">
        <v>96</v>
      </c>
      <c r="E69" s="99"/>
      <c r="F69" s="99"/>
      <c r="G69" s="99"/>
      <c r="H69" s="99"/>
      <c r="I69" s="99"/>
      <c r="J69" s="100">
        <f>J218</f>
        <v>0</v>
      </c>
      <c r="L69" s="97"/>
    </row>
    <row r="70" spans="2:12" s="9" customFormat="1" ht="14.85" customHeight="1">
      <c r="B70" s="97"/>
      <c r="D70" s="98" t="s">
        <v>97</v>
      </c>
      <c r="E70" s="99"/>
      <c r="F70" s="99"/>
      <c r="G70" s="99"/>
      <c r="H70" s="99"/>
      <c r="I70" s="99"/>
      <c r="J70" s="100">
        <f>J219</f>
        <v>0</v>
      </c>
      <c r="L70" s="97"/>
    </row>
    <row r="71" spans="2:12" s="9" customFormat="1" ht="19.899999999999999" customHeight="1">
      <c r="B71" s="97"/>
      <c r="D71" s="98" t="s">
        <v>98</v>
      </c>
      <c r="E71" s="99"/>
      <c r="F71" s="99"/>
      <c r="G71" s="99"/>
      <c r="H71" s="99"/>
      <c r="I71" s="99"/>
      <c r="J71" s="100">
        <f>J233</f>
        <v>0</v>
      </c>
      <c r="L71" s="97"/>
    </row>
    <row r="72" spans="2:12" s="9" customFormat="1" ht="14.85" customHeight="1">
      <c r="B72" s="97"/>
      <c r="D72" s="98" t="s">
        <v>99</v>
      </c>
      <c r="E72" s="99"/>
      <c r="F72" s="99"/>
      <c r="G72" s="99"/>
      <c r="H72" s="99"/>
      <c r="I72" s="99"/>
      <c r="J72" s="100">
        <f>J238</f>
        <v>0</v>
      </c>
      <c r="L72" s="97"/>
    </row>
    <row r="73" spans="2:12" s="9" customFormat="1" ht="14.85" customHeight="1">
      <c r="B73" s="97"/>
      <c r="D73" s="98" t="s">
        <v>100</v>
      </c>
      <c r="E73" s="99"/>
      <c r="F73" s="99"/>
      <c r="G73" s="99"/>
      <c r="H73" s="99"/>
      <c r="I73" s="99"/>
      <c r="J73" s="100">
        <f>J259</f>
        <v>0</v>
      </c>
      <c r="L73" s="97"/>
    </row>
    <row r="74" spans="2:12" s="9" customFormat="1" ht="19.899999999999999" customHeight="1">
      <c r="B74" s="97"/>
      <c r="D74" s="98" t="s">
        <v>101</v>
      </c>
      <c r="E74" s="99"/>
      <c r="F74" s="99"/>
      <c r="G74" s="99"/>
      <c r="H74" s="99"/>
      <c r="I74" s="99"/>
      <c r="J74" s="100">
        <f>J301</f>
        <v>0</v>
      </c>
      <c r="L74" s="97"/>
    </row>
    <row r="75" spans="2:12" s="9" customFormat="1" ht="19.899999999999999" customHeight="1">
      <c r="B75" s="97"/>
      <c r="D75" s="98" t="s">
        <v>102</v>
      </c>
      <c r="E75" s="99"/>
      <c r="F75" s="99"/>
      <c r="G75" s="99"/>
      <c r="H75" s="99"/>
      <c r="I75" s="99"/>
      <c r="J75" s="100">
        <f>J302</f>
        <v>0</v>
      </c>
      <c r="L75" s="97"/>
    </row>
    <row r="76" spans="2:12" s="9" customFormat="1" ht="19.899999999999999" customHeight="1">
      <c r="B76" s="97"/>
      <c r="D76" s="98" t="s">
        <v>103</v>
      </c>
      <c r="E76" s="99"/>
      <c r="F76" s="99"/>
      <c r="G76" s="99"/>
      <c r="H76" s="99"/>
      <c r="I76" s="99"/>
      <c r="J76" s="100">
        <f>J318</f>
        <v>0</v>
      </c>
      <c r="L76" s="97"/>
    </row>
    <row r="77" spans="2:12" s="1" customFormat="1" ht="21.75" customHeight="1">
      <c r="B77" s="30"/>
      <c r="L77" s="30"/>
    </row>
    <row r="78" spans="2:12" s="1" customFormat="1" ht="6.95" customHeight="1"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30"/>
    </row>
    <row r="82" spans="2:63" s="1" customFormat="1" ht="6.95" customHeight="1"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30"/>
    </row>
    <row r="83" spans="2:63" s="1" customFormat="1" ht="24.95" customHeight="1">
      <c r="B83" s="30"/>
      <c r="C83" s="22" t="s">
        <v>104</v>
      </c>
      <c r="L83" s="30"/>
    </row>
    <row r="84" spans="2:63" s="1" customFormat="1" ht="6.95" customHeight="1">
      <c r="B84" s="30"/>
      <c r="L84" s="30"/>
    </row>
    <row r="85" spans="2:63" s="1" customFormat="1" ht="12" customHeight="1">
      <c r="B85" s="30"/>
      <c r="C85" s="27" t="s">
        <v>14</v>
      </c>
      <c r="L85" s="30"/>
    </row>
    <row r="86" spans="2:63" s="1" customFormat="1" ht="16.5" customHeight="1">
      <c r="B86" s="30"/>
      <c r="E86" s="286" t="str">
        <f>E7</f>
        <v>Sdružená přípojka dešťové kanalizace, Třeboň</v>
      </c>
      <c r="F86" s="287"/>
      <c r="G86" s="287"/>
      <c r="H86" s="287"/>
      <c r="L86" s="30"/>
    </row>
    <row r="87" spans="2:63" s="1" customFormat="1" ht="12" customHeight="1">
      <c r="B87" s="30"/>
      <c r="C87" s="27" t="s">
        <v>81</v>
      </c>
      <c r="L87" s="30"/>
    </row>
    <row r="88" spans="2:63" s="1" customFormat="1" ht="16.5" customHeight="1">
      <c r="B88" s="30"/>
      <c r="E88" s="272" t="str">
        <f>E9</f>
        <v>SO 01 - Sdružená přípojka DK</v>
      </c>
      <c r="F88" s="285"/>
      <c r="G88" s="285"/>
      <c r="H88" s="285"/>
      <c r="L88" s="30"/>
    </row>
    <row r="89" spans="2:63" s="1" customFormat="1" ht="6.95" customHeight="1">
      <c r="B89" s="30"/>
      <c r="L89" s="30"/>
    </row>
    <row r="90" spans="2:63" s="1" customFormat="1" ht="12" customHeight="1">
      <c r="B90" s="30"/>
      <c r="C90" s="27" t="s">
        <v>18</v>
      </c>
      <c r="F90" s="25" t="str">
        <f>F12</f>
        <v>Třeboň</v>
      </c>
      <c r="I90" s="27" t="s">
        <v>20</v>
      </c>
      <c r="J90" s="47" t="str">
        <f>IF(J12="","",J12)</f>
        <v>25. 4. 2023</v>
      </c>
      <c r="L90" s="30"/>
    </row>
    <row r="91" spans="2:63" s="1" customFormat="1" ht="6.95" customHeight="1">
      <c r="B91" s="30"/>
      <c r="L91" s="30"/>
    </row>
    <row r="92" spans="2:63" s="1" customFormat="1" ht="40.15" customHeight="1">
      <c r="B92" s="30"/>
      <c r="C92" s="27" t="s">
        <v>22</v>
      </c>
      <c r="F92" s="25" t="str">
        <f>E15</f>
        <v xml:space="preserve"> </v>
      </c>
      <c r="I92" s="27" t="s">
        <v>27</v>
      </c>
      <c r="J92" s="28" t="str">
        <f>E21</f>
        <v>Ing. Jana Máchová - vodohospodářská projekce</v>
      </c>
      <c r="L92" s="30"/>
    </row>
    <row r="93" spans="2:63" s="1" customFormat="1" ht="15.2" customHeight="1">
      <c r="B93" s="30"/>
      <c r="C93" s="27" t="s">
        <v>26</v>
      </c>
      <c r="F93" s="25" t="str">
        <f>IF(E18="","",E18)</f>
        <v xml:space="preserve"> </v>
      </c>
      <c r="I93" s="27" t="s">
        <v>32</v>
      </c>
      <c r="J93" s="28" t="str">
        <f>E24</f>
        <v xml:space="preserve"> </v>
      </c>
      <c r="L93" s="30"/>
    </row>
    <row r="94" spans="2:63" s="1" customFormat="1" ht="10.35" customHeight="1">
      <c r="B94" s="30"/>
      <c r="L94" s="30"/>
    </row>
    <row r="95" spans="2:63" s="10" customFormat="1" ht="29.25" customHeight="1">
      <c r="B95" s="101"/>
      <c r="C95" s="102" t="s">
        <v>105</v>
      </c>
      <c r="D95" s="103" t="s">
        <v>54</v>
      </c>
      <c r="E95" s="103" t="s">
        <v>50</v>
      </c>
      <c r="F95" s="103" t="s">
        <v>51</v>
      </c>
      <c r="G95" s="103" t="s">
        <v>106</v>
      </c>
      <c r="H95" s="103" t="s">
        <v>107</v>
      </c>
      <c r="I95" s="103" t="s">
        <v>108</v>
      </c>
      <c r="J95" s="103" t="s">
        <v>85</v>
      </c>
      <c r="K95" s="104" t="s">
        <v>109</v>
      </c>
      <c r="L95" s="101"/>
      <c r="M95" s="53" t="s">
        <v>3</v>
      </c>
      <c r="N95" s="54" t="s">
        <v>39</v>
      </c>
      <c r="O95" s="54" t="s">
        <v>110</v>
      </c>
      <c r="P95" s="54" t="s">
        <v>111</v>
      </c>
      <c r="Q95" s="54" t="s">
        <v>112</v>
      </c>
      <c r="R95" s="54" t="s">
        <v>113</v>
      </c>
      <c r="S95" s="54" t="s">
        <v>114</v>
      </c>
      <c r="T95" s="55" t="s">
        <v>115</v>
      </c>
    </row>
    <row r="96" spans="2:63" s="1" customFormat="1" ht="22.9" customHeight="1">
      <c r="B96" s="30"/>
      <c r="C96" s="58" t="s">
        <v>116</v>
      </c>
      <c r="J96" s="105">
        <f>BK96</f>
        <v>0</v>
      </c>
      <c r="L96" s="30"/>
      <c r="M96" s="56"/>
      <c r="N96" s="48"/>
      <c r="O96" s="48"/>
      <c r="P96" s="106">
        <f>P97</f>
        <v>70.843373999999997</v>
      </c>
      <c r="Q96" s="48"/>
      <c r="R96" s="106">
        <f>R97</f>
        <v>1.7334208500000003</v>
      </c>
      <c r="S96" s="48"/>
      <c r="T96" s="107">
        <f>T97</f>
        <v>0.51471999999999996</v>
      </c>
      <c r="AT96" s="18" t="s">
        <v>68</v>
      </c>
      <c r="AU96" s="18" t="s">
        <v>86</v>
      </c>
      <c r="BK96" s="108">
        <f>BK97</f>
        <v>0</v>
      </c>
    </row>
    <row r="97" spans="2:65" s="11" customFormat="1" ht="25.9" customHeight="1">
      <c r="B97" s="109"/>
      <c r="D97" s="110" t="s">
        <v>68</v>
      </c>
      <c r="E97" s="111" t="s">
        <v>117</v>
      </c>
      <c r="F97" s="111" t="s">
        <v>118</v>
      </c>
      <c r="J97" s="112">
        <f>BK97</f>
        <v>0</v>
      </c>
      <c r="L97" s="109"/>
      <c r="M97" s="113"/>
      <c r="P97" s="114">
        <f>P98+P211+P218+P233+P301+P302+P318</f>
        <v>70.843373999999997</v>
      </c>
      <c r="R97" s="114">
        <f>R98+R211+R218+R233+R301+R302+R318</f>
        <v>1.7334208500000003</v>
      </c>
      <c r="T97" s="115">
        <f>T98+T211+T218+T233+T301+T302+T318</f>
        <v>0.51471999999999996</v>
      </c>
      <c r="AR97" s="110" t="s">
        <v>77</v>
      </c>
      <c r="AT97" s="116" t="s">
        <v>68</v>
      </c>
      <c r="AU97" s="116" t="s">
        <v>69</v>
      </c>
      <c r="AY97" s="110" t="s">
        <v>119</v>
      </c>
      <c r="BK97" s="117">
        <f>BK98+BK211+BK218+BK233+BK301+BK302+BK318</f>
        <v>0</v>
      </c>
    </row>
    <row r="98" spans="2:65" s="11" customFormat="1" ht="22.9" customHeight="1">
      <c r="B98" s="109"/>
      <c r="D98" s="110" t="s">
        <v>68</v>
      </c>
      <c r="E98" s="118" t="s">
        <v>77</v>
      </c>
      <c r="F98" s="118" t="s">
        <v>120</v>
      </c>
      <c r="J98" s="119">
        <f>BK98</f>
        <v>0</v>
      </c>
      <c r="L98" s="109"/>
      <c r="M98" s="113"/>
      <c r="P98" s="114">
        <f>P99+P121+P159+P188+P206</f>
        <v>22.757991999999998</v>
      </c>
      <c r="R98" s="114">
        <f>R99+R121+R159+R188+R206</f>
        <v>8.8800000000000018E-2</v>
      </c>
      <c r="T98" s="115">
        <f>T99+T121+T159+T188+T206</f>
        <v>0</v>
      </c>
      <c r="AR98" s="110" t="s">
        <v>77</v>
      </c>
      <c r="AT98" s="116" t="s">
        <v>68</v>
      </c>
      <c r="AU98" s="116" t="s">
        <v>77</v>
      </c>
      <c r="AY98" s="110" t="s">
        <v>119</v>
      </c>
      <c r="BK98" s="117">
        <f>BK99+BK121+BK159+BK188+BK206</f>
        <v>0</v>
      </c>
    </row>
    <row r="99" spans="2:65" s="11" customFormat="1" ht="20.85" customHeight="1">
      <c r="B99" s="109"/>
      <c r="D99" s="110" t="s">
        <v>68</v>
      </c>
      <c r="E99" s="118" t="s">
        <v>121</v>
      </c>
      <c r="F99" s="118" t="s">
        <v>122</v>
      </c>
      <c r="J99" s="119">
        <f>BK99</f>
        <v>0</v>
      </c>
      <c r="L99" s="109"/>
      <c r="M99" s="113"/>
      <c r="P99" s="114">
        <f>SUM(P100:P120)</f>
        <v>2.8119999999999998</v>
      </c>
      <c r="R99" s="114">
        <f>SUM(R100:R120)</f>
        <v>8.8800000000000018E-2</v>
      </c>
      <c r="T99" s="115">
        <f>SUM(T100:T120)</f>
        <v>0</v>
      </c>
      <c r="AR99" s="110" t="s">
        <v>77</v>
      </c>
      <c r="AT99" s="116" t="s">
        <v>68</v>
      </c>
      <c r="AU99" s="116" t="s">
        <v>79</v>
      </c>
      <c r="AY99" s="110" t="s">
        <v>119</v>
      </c>
      <c r="BK99" s="117">
        <f>SUM(BK100:BK120)</f>
        <v>0</v>
      </c>
    </row>
    <row r="100" spans="2:65" s="1" customFormat="1" ht="24.2" customHeight="1">
      <c r="B100" s="120"/>
      <c r="C100" s="121" t="s">
        <v>77</v>
      </c>
      <c r="D100" s="121" t="s">
        <v>123</v>
      </c>
      <c r="E100" s="122" t="s">
        <v>124</v>
      </c>
      <c r="F100" s="123" t="s">
        <v>125</v>
      </c>
      <c r="G100" s="124" t="s">
        <v>126</v>
      </c>
      <c r="H100" s="125">
        <v>8</v>
      </c>
      <c r="I100" s="126"/>
      <c r="J100" s="126">
        <f>ROUND(I100*H100,2)</f>
        <v>0</v>
      </c>
      <c r="K100" s="123" t="s">
        <v>127</v>
      </c>
      <c r="L100" s="30"/>
      <c r="M100" s="127" t="s">
        <v>3</v>
      </c>
      <c r="N100" s="128" t="s">
        <v>40</v>
      </c>
      <c r="O100" s="129">
        <v>0.184</v>
      </c>
      <c r="P100" s="129">
        <f>O100*H100</f>
        <v>1.472</v>
      </c>
      <c r="Q100" s="129">
        <v>3.0000000000000001E-5</v>
      </c>
      <c r="R100" s="129">
        <f>Q100*H100</f>
        <v>2.4000000000000001E-4</v>
      </c>
      <c r="S100" s="129">
        <v>0</v>
      </c>
      <c r="T100" s="130">
        <f>S100*H100</f>
        <v>0</v>
      </c>
      <c r="AR100" s="131" t="s">
        <v>128</v>
      </c>
      <c r="AT100" s="131" t="s">
        <v>123</v>
      </c>
      <c r="AU100" s="131" t="s">
        <v>129</v>
      </c>
      <c r="AY100" s="18" t="s">
        <v>119</v>
      </c>
      <c r="BE100" s="132">
        <f>IF(N100="základní",J100,0)</f>
        <v>0</v>
      </c>
      <c r="BF100" s="132">
        <f>IF(N100="snížená",J100,0)</f>
        <v>0</v>
      </c>
      <c r="BG100" s="132">
        <f>IF(N100="zákl. přenesená",J100,0)</f>
        <v>0</v>
      </c>
      <c r="BH100" s="132">
        <f>IF(N100="sníž. přenesená",J100,0)</f>
        <v>0</v>
      </c>
      <c r="BI100" s="132">
        <f>IF(N100="nulová",J100,0)</f>
        <v>0</v>
      </c>
      <c r="BJ100" s="18" t="s">
        <v>77</v>
      </c>
      <c r="BK100" s="132">
        <f>ROUND(I100*H100,2)</f>
        <v>0</v>
      </c>
      <c r="BL100" s="18" t="s">
        <v>128</v>
      </c>
      <c r="BM100" s="131" t="s">
        <v>130</v>
      </c>
    </row>
    <row r="101" spans="2:65" s="1" customFormat="1">
      <c r="B101" s="30"/>
      <c r="D101" s="133" t="s">
        <v>131</v>
      </c>
      <c r="F101" s="134" t="s">
        <v>132</v>
      </c>
      <c r="L101" s="30"/>
      <c r="M101" s="135"/>
      <c r="T101" s="50"/>
      <c r="AT101" s="18" t="s">
        <v>131</v>
      </c>
      <c r="AU101" s="18" t="s">
        <v>129</v>
      </c>
    </row>
    <row r="102" spans="2:65" s="12" customFormat="1">
      <c r="B102" s="136"/>
      <c r="D102" s="137" t="s">
        <v>133</v>
      </c>
      <c r="E102" s="138" t="s">
        <v>3</v>
      </c>
      <c r="F102" s="139" t="s">
        <v>134</v>
      </c>
      <c r="H102" s="140">
        <v>8</v>
      </c>
      <c r="L102" s="136"/>
      <c r="M102" s="141"/>
      <c r="T102" s="142"/>
      <c r="AT102" s="138" t="s">
        <v>133</v>
      </c>
      <c r="AU102" s="138" t="s">
        <v>129</v>
      </c>
      <c r="AV102" s="12" t="s">
        <v>79</v>
      </c>
      <c r="AW102" s="12" t="s">
        <v>31</v>
      </c>
      <c r="AX102" s="12" t="s">
        <v>69</v>
      </c>
      <c r="AY102" s="138" t="s">
        <v>119</v>
      </c>
    </row>
    <row r="103" spans="2:65" s="13" customFormat="1">
      <c r="B103" s="143"/>
      <c r="D103" s="137" t="s">
        <v>133</v>
      </c>
      <c r="E103" s="144" t="s">
        <v>3</v>
      </c>
      <c r="F103" s="145" t="s">
        <v>135</v>
      </c>
      <c r="H103" s="146">
        <v>8</v>
      </c>
      <c r="L103" s="143"/>
      <c r="M103" s="147"/>
      <c r="T103" s="148"/>
      <c r="AT103" s="144" t="s">
        <v>133</v>
      </c>
      <c r="AU103" s="144" t="s">
        <v>129</v>
      </c>
      <c r="AV103" s="13" t="s">
        <v>128</v>
      </c>
      <c r="AW103" s="13" t="s">
        <v>31</v>
      </c>
      <c r="AX103" s="13" t="s">
        <v>77</v>
      </c>
      <c r="AY103" s="144" t="s">
        <v>119</v>
      </c>
    </row>
    <row r="104" spans="2:65" s="1" customFormat="1" ht="37.9" customHeight="1">
      <c r="B104" s="120"/>
      <c r="C104" s="121" t="s">
        <v>79</v>
      </c>
      <c r="D104" s="121" t="s">
        <v>123</v>
      </c>
      <c r="E104" s="122" t="s">
        <v>136</v>
      </c>
      <c r="F104" s="123" t="s">
        <v>137</v>
      </c>
      <c r="G104" s="124" t="s">
        <v>138</v>
      </c>
      <c r="H104" s="125">
        <v>1</v>
      </c>
      <c r="I104" s="126"/>
      <c r="J104" s="126">
        <f>ROUND(I104*H104,2)</f>
        <v>0</v>
      </c>
      <c r="K104" s="123" t="s">
        <v>127</v>
      </c>
      <c r="L104" s="30"/>
      <c r="M104" s="127" t="s">
        <v>3</v>
      </c>
      <c r="N104" s="128" t="s">
        <v>40</v>
      </c>
      <c r="O104" s="129">
        <v>0</v>
      </c>
      <c r="P104" s="129">
        <f>O104*H104</f>
        <v>0</v>
      </c>
      <c r="Q104" s="129">
        <v>0</v>
      </c>
      <c r="R104" s="129">
        <f>Q104*H104</f>
        <v>0</v>
      </c>
      <c r="S104" s="129">
        <v>0</v>
      </c>
      <c r="T104" s="130">
        <f>S104*H104</f>
        <v>0</v>
      </c>
      <c r="AR104" s="131" t="s">
        <v>128</v>
      </c>
      <c r="AT104" s="131" t="s">
        <v>123</v>
      </c>
      <c r="AU104" s="131" t="s">
        <v>129</v>
      </c>
      <c r="AY104" s="18" t="s">
        <v>119</v>
      </c>
      <c r="BE104" s="132">
        <f>IF(N104="základní",J104,0)</f>
        <v>0</v>
      </c>
      <c r="BF104" s="132">
        <f>IF(N104="snížená",J104,0)</f>
        <v>0</v>
      </c>
      <c r="BG104" s="132">
        <f>IF(N104="zákl. přenesená",J104,0)</f>
        <v>0</v>
      </c>
      <c r="BH104" s="132">
        <f>IF(N104="sníž. přenesená",J104,0)</f>
        <v>0</v>
      </c>
      <c r="BI104" s="132">
        <f>IF(N104="nulová",J104,0)</f>
        <v>0</v>
      </c>
      <c r="BJ104" s="18" t="s">
        <v>77</v>
      </c>
      <c r="BK104" s="132">
        <f>ROUND(I104*H104,2)</f>
        <v>0</v>
      </c>
      <c r="BL104" s="18" t="s">
        <v>128</v>
      </c>
      <c r="BM104" s="131" t="s">
        <v>139</v>
      </c>
    </row>
    <row r="105" spans="2:65" s="1" customFormat="1">
      <c r="B105" s="30"/>
      <c r="D105" s="133" t="s">
        <v>131</v>
      </c>
      <c r="F105" s="134" t="s">
        <v>140</v>
      </c>
      <c r="L105" s="30"/>
      <c r="M105" s="135"/>
      <c r="T105" s="50"/>
      <c r="AT105" s="18" t="s">
        <v>131</v>
      </c>
      <c r="AU105" s="18" t="s">
        <v>129</v>
      </c>
    </row>
    <row r="106" spans="2:65" s="12" customFormat="1">
      <c r="B106" s="136"/>
      <c r="D106" s="137" t="s">
        <v>133</v>
      </c>
      <c r="E106" s="138" t="s">
        <v>3</v>
      </c>
      <c r="F106" s="139" t="s">
        <v>141</v>
      </c>
      <c r="H106" s="140">
        <v>1</v>
      </c>
      <c r="L106" s="136"/>
      <c r="M106" s="141"/>
      <c r="T106" s="142"/>
      <c r="AT106" s="138" t="s">
        <v>133</v>
      </c>
      <c r="AU106" s="138" t="s">
        <v>129</v>
      </c>
      <c r="AV106" s="12" t="s">
        <v>79</v>
      </c>
      <c r="AW106" s="12" t="s">
        <v>31</v>
      </c>
      <c r="AX106" s="12" t="s">
        <v>69</v>
      </c>
      <c r="AY106" s="138" t="s">
        <v>119</v>
      </c>
    </row>
    <row r="107" spans="2:65" s="13" customFormat="1">
      <c r="B107" s="143"/>
      <c r="D107" s="137" t="s">
        <v>133</v>
      </c>
      <c r="E107" s="144" t="s">
        <v>3</v>
      </c>
      <c r="F107" s="145" t="s">
        <v>135</v>
      </c>
      <c r="H107" s="146">
        <v>1</v>
      </c>
      <c r="L107" s="143"/>
      <c r="M107" s="147"/>
      <c r="T107" s="148"/>
      <c r="AT107" s="144" t="s">
        <v>133</v>
      </c>
      <c r="AU107" s="144" t="s">
        <v>129</v>
      </c>
      <c r="AV107" s="13" t="s">
        <v>128</v>
      </c>
      <c r="AW107" s="13" t="s">
        <v>31</v>
      </c>
      <c r="AX107" s="13" t="s">
        <v>77</v>
      </c>
      <c r="AY107" s="144" t="s">
        <v>119</v>
      </c>
    </row>
    <row r="108" spans="2:65" s="1" customFormat="1" ht="16.5" customHeight="1">
      <c r="B108" s="120"/>
      <c r="C108" s="121" t="s">
        <v>129</v>
      </c>
      <c r="D108" s="121" t="s">
        <v>123</v>
      </c>
      <c r="E108" s="122" t="s">
        <v>142</v>
      </c>
      <c r="F108" s="123" t="s">
        <v>143</v>
      </c>
      <c r="G108" s="124" t="s">
        <v>144</v>
      </c>
      <c r="H108" s="125">
        <v>0.8</v>
      </c>
      <c r="I108" s="126"/>
      <c r="J108" s="126">
        <f>ROUND(I108*H108,2)</f>
        <v>0</v>
      </c>
      <c r="K108" s="123" t="s">
        <v>127</v>
      </c>
      <c r="L108" s="30"/>
      <c r="M108" s="127" t="s">
        <v>3</v>
      </c>
      <c r="N108" s="128" t="s">
        <v>40</v>
      </c>
      <c r="O108" s="129">
        <v>0.58099999999999996</v>
      </c>
      <c r="P108" s="129">
        <f>O108*H108</f>
        <v>0.46479999999999999</v>
      </c>
      <c r="Q108" s="129">
        <v>3.6900000000000002E-2</v>
      </c>
      <c r="R108" s="129">
        <f>Q108*H108</f>
        <v>2.9520000000000005E-2</v>
      </c>
      <c r="S108" s="129">
        <v>0</v>
      </c>
      <c r="T108" s="130">
        <f>S108*H108</f>
        <v>0</v>
      </c>
      <c r="AR108" s="131" t="s">
        <v>128</v>
      </c>
      <c r="AT108" s="131" t="s">
        <v>123</v>
      </c>
      <c r="AU108" s="131" t="s">
        <v>129</v>
      </c>
      <c r="AY108" s="18" t="s">
        <v>119</v>
      </c>
      <c r="BE108" s="132">
        <f>IF(N108="základní",J108,0)</f>
        <v>0</v>
      </c>
      <c r="BF108" s="132">
        <f>IF(N108="snížená",J108,0)</f>
        <v>0</v>
      </c>
      <c r="BG108" s="132">
        <f>IF(N108="zákl. přenesená",J108,0)</f>
        <v>0</v>
      </c>
      <c r="BH108" s="132">
        <f>IF(N108="sníž. přenesená",J108,0)</f>
        <v>0</v>
      </c>
      <c r="BI108" s="132">
        <f>IF(N108="nulová",J108,0)</f>
        <v>0</v>
      </c>
      <c r="BJ108" s="18" t="s">
        <v>77</v>
      </c>
      <c r="BK108" s="132">
        <f>ROUND(I108*H108,2)</f>
        <v>0</v>
      </c>
      <c r="BL108" s="18" t="s">
        <v>128</v>
      </c>
      <c r="BM108" s="131" t="s">
        <v>145</v>
      </c>
    </row>
    <row r="109" spans="2:65" s="1" customFormat="1">
      <c r="B109" s="30"/>
      <c r="D109" s="133" t="s">
        <v>131</v>
      </c>
      <c r="F109" s="134" t="s">
        <v>146</v>
      </c>
      <c r="L109" s="30"/>
      <c r="M109" s="135"/>
      <c r="T109" s="50"/>
      <c r="AT109" s="18" t="s">
        <v>131</v>
      </c>
      <c r="AU109" s="18" t="s">
        <v>129</v>
      </c>
    </row>
    <row r="110" spans="2:65" s="14" customFormat="1">
      <c r="B110" s="149"/>
      <c r="D110" s="137" t="s">
        <v>133</v>
      </c>
      <c r="E110" s="150" t="s">
        <v>3</v>
      </c>
      <c r="F110" s="151" t="s">
        <v>147</v>
      </c>
      <c r="H110" s="150" t="s">
        <v>3</v>
      </c>
      <c r="L110" s="149"/>
      <c r="M110" s="152"/>
      <c r="T110" s="153"/>
      <c r="AT110" s="150" t="s">
        <v>133</v>
      </c>
      <c r="AU110" s="150" t="s">
        <v>129</v>
      </c>
      <c r="AV110" s="14" t="s">
        <v>77</v>
      </c>
      <c r="AW110" s="14" t="s">
        <v>31</v>
      </c>
      <c r="AX110" s="14" t="s">
        <v>69</v>
      </c>
      <c r="AY110" s="150" t="s">
        <v>119</v>
      </c>
    </row>
    <row r="111" spans="2:65" s="12" customFormat="1">
      <c r="B111" s="136"/>
      <c r="D111" s="137" t="s">
        <v>133</v>
      </c>
      <c r="E111" s="138" t="s">
        <v>3</v>
      </c>
      <c r="F111" s="139" t="s">
        <v>148</v>
      </c>
      <c r="H111" s="140">
        <v>0.8</v>
      </c>
      <c r="L111" s="136"/>
      <c r="M111" s="141"/>
      <c r="T111" s="142"/>
      <c r="AT111" s="138" t="s">
        <v>133</v>
      </c>
      <c r="AU111" s="138" t="s">
        <v>129</v>
      </c>
      <c r="AV111" s="12" t="s">
        <v>79</v>
      </c>
      <c r="AW111" s="12" t="s">
        <v>31</v>
      </c>
      <c r="AX111" s="12" t="s">
        <v>69</v>
      </c>
      <c r="AY111" s="138" t="s">
        <v>119</v>
      </c>
    </row>
    <row r="112" spans="2:65" s="13" customFormat="1">
      <c r="B112" s="143"/>
      <c r="D112" s="137" t="s">
        <v>133</v>
      </c>
      <c r="E112" s="144" t="s">
        <v>3</v>
      </c>
      <c r="F112" s="145" t="s">
        <v>135</v>
      </c>
      <c r="H112" s="146">
        <v>0.8</v>
      </c>
      <c r="L112" s="143"/>
      <c r="M112" s="147"/>
      <c r="T112" s="148"/>
      <c r="AT112" s="144" t="s">
        <v>133</v>
      </c>
      <c r="AU112" s="144" t="s">
        <v>129</v>
      </c>
      <c r="AV112" s="13" t="s">
        <v>128</v>
      </c>
      <c r="AW112" s="13" t="s">
        <v>31</v>
      </c>
      <c r="AX112" s="13" t="s">
        <v>77</v>
      </c>
      <c r="AY112" s="144" t="s">
        <v>119</v>
      </c>
    </row>
    <row r="113" spans="2:65" s="1" customFormat="1" ht="24.2" customHeight="1">
      <c r="B113" s="120"/>
      <c r="C113" s="121" t="s">
        <v>128</v>
      </c>
      <c r="D113" s="121" t="s">
        <v>123</v>
      </c>
      <c r="E113" s="122" t="s">
        <v>149</v>
      </c>
      <c r="F113" s="123" t="s">
        <v>150</v>
      </c>
      <c r="G113" s="124" t="s">
        <v>144</v>
      </c>
      <c r="H113" s="125">
        <v>1.6</v>
      </c>
      <c r="I113" s="126"/>
      <c r="J113" s="126">
        <f>ROUND(I113*H113,2)</f>
        <v>0</v>
      </c>
      <c r="K113" s="123" t="s">
        <v>127</v>
      </c>
      <c r="L113" s="30"/>
      <c r="M113" s="127" t="s">
        <v>3</v>
      </c>
      <c r="N113" s="128" t="s">
        <v>40</v>
      </c>
      <c r="O113" s="129">
        <v>0.54700000000000004</v>
      </c>
      <c r="P113" s="129">
        <f>O113*H113</f>
        <v>0.87520000000000009</v>
      </c>
      <c r="Q113" s="129">
        <v>3.6900000000000002E-2</v>
      </c>
      <c r="R113" s="129">
        <f>Q113*H113</f>
        <v>5.9040000000000009E-2</v>
      </c>
      <c r="S113" s="129">
        <v>0</v>
      </c>
      <c r="T113" s="130">
        <f>S113*H113</f>
        <v>0</v>
      </c>
      <c r="AR113" s="131" t="s">
        <v>128</v>
      </c>
      <c r="AT113" s="131" t="s">
        <v>123</v>
      </c>
      <c r="AU113" s="131" t="s">
        <v>129</v>
      </c>
      <c r="AY113" s="18" t="s">
        <v>119</v>
      </c>
      <c r="BE113" s="132">
        <f>IF(N113="základní",J113,0)</f>
        <v>0</v>
      </c>
      <c r="BF113" s="132">
        <f>IF(N113="snížená",J113,0)</f>
        <v>0</v>
      </c>
      <c r="BG113" s="132">
        <f>IF(N113="zákl. přenesená",J113,0)</f>
        <v>0</v>
      </c>
      <c r="BH113" s="132">
        <f>IF(N113="sníž. přenesená",J113,0)</f>
        <v>0</v>
      </c>
      <c r="BI113" s="132">
        <f>IF(N113="nulová",J113,0)</f>
        <v>0</v>
      </c>
      <c r="BJ113" s="18" t="s">
        <v>77</v>
      </c>
      <c r="BK113" s="132">
        <f>ROUND(I113*H113,2)</f>
        <v>0</v>
      </c>
      <c r="BL113" s="18" t="s">
        <v>128</v>
      </c>
      <c r="BM113" s="131" t="s">
        <v>151</v>
      </c>
    </row>
    <row r="114" spans="2:65" s="1" customFormat="1">
      <c r="B114" s="30"/>
      <c r="D114" s="133" t="s">
        <v>131</v>
      </c>
      <c r="F114" s="134" t="s">
        <v>152</v>
      </c>
      <c r="L114" s="30"/>
      <c r="M114" s="135"/>
      <c r="T114" s="50"/>
      <c r="AT114" s="18" t="s">
        <v>131</v>
      </c>
      <c r="AU114" s="18" t="s">
        <v>129</v>
      </c>
    </row>
    <row r="115" spans="2:65" s="14" customFormat="1">
      <c r="B115" s="149"/>
      <c r="D115" s="137" t="s">
        <v>133</v>
      </c>
      <c r="E115" s="150" t="s">
        <v>3</v>
      </c>
      <c r="F115" s="151" t="s">
        <v>147</v>
      </c>
      <c r="H115" s="150" t="s">
        <v>3</v>
      </c>
      <c r="L115" s="149"/>
      <c r="M115" s="152"/>
      <c r="T115" s="153"/>
      <c r="AT115" s="150" t="s">
        <v>133</v>
      </c>
      <c r="AU115" s="150" t="s">
        <v>129</v>
      </c>
      <c r="AV115" s="14" t="s">
        <v>77</v>
      </c>
      <c r="AW115" s="14" t="s">
        <v>31</v>
      </c>
      <c r="AX115" s="14" t="s">
        <v>69</v>
      </c>
      <c r="AY115" s="150" t="s">
        <v>119</v>
      </c>
    </row>
    <row r="116" spans="2:65" s="14" customFormat="1">
      <c r="B116" s="149"/>
      <c r="D116" s="137" t="s">
        <v>133</v>
      </c>
      <c r="E116" s="150" t="s">
        <v>3</v>
      </c>
      <c r="F116" s="151" t="s">
        <v>153</v>
      </c>
      <c r="H116" s="150" t="s">
        <v>3</v>
      </c>
      <c r="L116" s="149"/>
      <c r="M116" s="152"/>
      <c r="T116" s="153"/>
      <c r="AT116" s="150" t="s">
        <v>133</v>
      </c>
      <c r="AU116" s="150" t="s">
        <v>129</v>
      </c>
      <c r="AV116" s="14" t="s">
        <v>77</v>
      </c>
      <c r="AW116" s="14" t="s">
        <v>31</v>
      </c>
      <c r="AX116" s="14" t="s">
        <v>69</v>
      </c>
      <c r="AY116" s="150" t="s">
        <v>119</v>
      </c>
    </row>
    <row r="117" spans="2:65" s="12" customFormat="1">
      <c r="B117" s="136"/>
      <c r="D117" s="137" t="s">
        <v>133</v>
      </c>
      <c r="E117" s="138" t="s">
        <v>3</v>
      </c>
      <c r="F117" s="139" t="s">
        <v>154</v>
      </c>
      <c r="H117" s="140">
        <v>0.8</v>
      </c>
      <c r="L117" s="136"/>
      <c r="M117" s="141"/>
      <c r="T117" s="142"/>
      <c r="AT117" s="138" t="s">
        <v>133</v>
      </c>
      <c r="AU117" s="138" t="s">
        <v>129</v>
      </c>
      <c r="AV117" s="12" t="s">
        <v>79</v>
      </c>
      <c r="AW117" s="12" t="s">
        <v>31</v>
      </c>
      <c r="AX117" s="12" t="s">
        <v>69</v>
      </c>
      <c r="AY117" s="138" t="s">
        <v>119</v>
      </c>
    </row>
    <row r="118" spans="2:65" s="12" customFormat="1">
      <c r="B118" s="136"/>
      <c r="D118" s="137" t="s">
        <v>133</v>
      </c>
      <c r="E118" s="138" t="s">
        <v>3</v>
      </c>
      <c r="F118" s="139" t="s">
        <v>155</v>
      </c>
      <c r="H118" s="140">
        <v>0.8</v>
      </c>
      <c r="L118" s="136"/>
      <c r="M118" s="141"/>
      <c r="T118" s="142"/>
      <c r="AT118" s="138" t="s">
        <v>133</v>
      </c>
      <c r="AU118" s="138" t="s">
        <v>129</v>
      </c>
      <c r="AV118" s="12" t="s">
        <v>79</v>
      </c>
      <c r="AW118" s="12" t="s">
        <v>31</v>
      </c>
      <c r="AX118" s="12" t="s">
        <v>69</v>
      </c>
      <c r="AY118" s="138" t="s">
        <v>119</v>
      </c>
    </row>
    <row r="119" spans="2:65" s="15" customFormat="1">
      <c r="B119" s="154"/>
      <c r="D119" s="137" t="s">
        <v>133</v>
      </c>
      <c r="E119" s="155" t="s">
        <v>3</v>
      </c>
      <c r="F119" s="156" t="s">
        <v>156</v>
      </c>
      <c r="H119" s="157">
        <v>1.6</v>
      </c>
      <c r="L119" s="154"/>
      <c r="M119" s="158"/>
      <c r="T119" s="159"/>
      <c r="AT119" s="155" t="s">
        <v>133</v>
      </c>
      <c r="AU119" s="155" t="s">
        <v>129</v>
      </c>
      <c r="AV119" s="15" t="s">
        <v>129</v>
      </c>
      <c r="AW119" s="15" t="s">
        <v>31</v>
      </c>
      <c r="AX119" s="15" t="s">
        <v>69</v>
      </c>
      <c r="AY119" s="155" t="s">
        <v>119</v>
      </c>
    </row>
    <row r="120" spans="2:65" s="13" customFormat="1">
      <c r="B120" s="143"/>
      <c r="D120" s="137" t="s">
        <v>133</v>
      </c>
      <c r="E120" s="144" t="s">
        <v>3</v>
      </c>
      <c r="F120" s="145" t="s">
        <v>135</v>
      </c>
      <c r="H120" s="146">
        <v>1.6</v>
      </c>
      <c r="L120" s="143"/>
      <c r="M120" s="147"/>
      <c r="T120" s="148"/>
      <c r="AT120" s="144" t="s">
        <v>133</v>
      </c>
      <c r="AU120" s="144" t="s">
        <v>129</v>
      </c>
      <c r="AV120" s="13" t="s">
        <v>128</v>
      </c>
      <c r="AW120" s="13" t="s">
        <v>31</v>
      </c>
      <c r="AX120" s="13" t="s">
        <v>77</v>
      </c>
      <c r="AY120" s="144" t="s">
        <v>119</v>
      </c>
    </row>
    <row r="121" spans="2:65" s="11" customFormat="1" ht="20.85" customHeight="1">
      <c r="B121" s="109"/>
      <c r="D121" s="110" t="s">
        <v>68</v>
      </c>
      <c r="E121" s="118" t="s">
        <v>157</v>
      </c>
      <c r="F121" s="118" t="s">
        <v>158</v>
      </c>
      <c r="J121" s="119">
        <f>BK121</f>
        <v>0</v>
      </c>
      <c r="L121" s="109"/>
      <c r="M121" s="113"/>
      <c r="P121" s="114">
        <f>SUM(P122:P158)</f>
        <v>10.987525999999999</v>
      </c>
      <c r="R121" s="114">
        <f>SUM(R122:R158)</f>
        <v>0</v>
      </c>
      <c r="T121" s="115">
        <f>SUM(T122:T158)</f>
        <v>0</v>
      </c>
      <c r="AR121" s="110" t="s">
        <v>77</v>
      </c>
      <c r="AT121" s="116" t="s">
        <v>68</v>
      </c>
      <c r="AU121" s="116" t="s">
        <v>79</v>
      </c>
      <c r="AY121" s="110" t="s">
        <v>119</v>
      </c>
      <c r="BK121" s="117">
        <f>SUM(BK122:BK158)</f>
        <v>0</v>
      </c>
    </row>
    <row r="122" spans="2:65" s="1" customFormat="1" ht="44.25" customHeight="1">
      <c r="B122" s="120"/>
      <c r="C122" s="121" t="s">
        <v>159</v>
      </c>
      <c r="D122" s="121" t="s">
        <v>123</v>
      </c>
      <c r="E122" s="122" t="s">
        <v>160</v>
      </c>
      <c r="F122" s="123" t="s">
        <v>161</v>
      </c>
      <c r="G122" s="124" t="s">
        <v>162</v>
      </c>
      <c r="H122" s="125">
        <v>2.38</v>
      </c>
      <c r="I122" s="126"/>
      <c r="J122" s="126">
        <f>ROUND(I122*H122,2)</f>
        <v>0</v>
      </c>
      <c r="K122" s="123" t="s">
        <v>127</v>
      </c>
      <c r="L122" s="30"/>
      <c r="M122" s="127" t="s">
        <v>3</v>
      </c>
      <c r="N122" s="128" t="s">
        <v>40</v>
      </c>
      <c r="O122" s="129">
        <v>1.85</v>
      </c>
      <c r="P122" s="129">
        <f>O122*H122</f>
        <v>4.4029999999999996</v>
      </c>
      <c r="Q122" s="129">
        <v>0</v>
      </c>
      <c r="R122" s="129">
        <f>Q122*H122</f>
        <v>0</v>
      </c>
      <c r="S122" s="129">
        <v>0</v>
      </c>
      <c r="T122" s="130">
        <f>S122*H122</f>
        <v>0</v>
      </c>
      <c r="AR122" s="131" t="s">
        <v>128</v>
      </c>
      <c r="AT122" s="131" t="s">
        <v>123</v>
      </c>
      <c r="AU122" s="131" t="s">
        <v>129</v>
      </c>
      <c r="AY122" s="18" t="s">
        <v>119</v>
      </c>
      <c r="BE122" s="132">
        <f>IF(N122="základní",J122,0)</f>
        <v>0</v>
      </c>
      <c r="BF122" s="132">
        <f>IF(N122="snížená",J122,0)</f>
        <v>0</v>
      </c>
      <c r="BG122" s="132">
        <f>IF(N122="zákl. přenesená",J122,0)</f>
        <v>0</v>
      </c>
      <c r="BH122" s="132">
        <f>IF(N122="sníž. přenesená",J122,0)</f>
        <v>0</v>
      </c>
      <c r="BI122" s="132">
        <f>IF(N122="nulová",J122,0)</f>
        <v>0</v>
      </c>
      <c r="BJ122" s="18" t="s">
        <v>77</v>
      </c>
      <c r="BK122" s="132">
        <f>ROUND(I122*H122,2)</f>
        <v>0</v>
      </c>
      <c r="BL122" s="18" t="s">
        <v>128</v>
      </c>
      <c r="BM122" s="131" t="s">
        <v>163</v>
      </c>
    </row>
    <row r="123" spans="2:65" s="1" customFormat="1">
      <c r="B123" s="30"/>
      <c r="D123" s="133" t="s">
        <v>131</v>
      </c>
      <c r="F123" s="134" t="s">
        <v>164</v>
      </c>
      <c r="L123" s="30"/>
      <c r="M123" s="135"/>
      <c r="T123" s="50"/>
      <c r="AT123" s="18" t="s">
        <v>131</v>
      </c>
      <c r="AU123" s="18" t="s">
        <v>129</v>
      </c>
    </row>
    <row r="124" spans="2:65" s="14" customFormat="1">
      <c r="B124" s="149"/>
      <c r="D124" s="137" t="s">
        <v>133</v>
      </c>
      <c r="E124" s="150" t="s">
        <v>3</v>
      </c>
      <c r="F124" s="151" t="s">
        <v>147</v>
      </c>
      <c r="H124" s="150" t="s">
        <v>3</v>
      </c>
      <c r="L124" s="149"/>
      <c r="M124" s="152"/>
      <c r="T124" s="153"/>
      <c r="AT124" s="150" t="s">
        <v>133</v>
      </c>
      <c r="AU124" s="150" t="s">
        <v>129</v>
      </c>
      <c r="AV124" s="14" t="s">
        <v>77</v>
      </c>
      <c r="AW124" s="14" t="s">
        <v>31</v>
      </c>
      <c r="AX124" s="14" t="s">
        <v>69</v>
      </c>
      <c r="AY124" s="150" t="s">
        <v>119</v>
      </c>
    </row>
    <row r="125" spans="2:65" s="12" customFormat="1" ht="22.5">
      <c r="B125" s="136"/>
      <c r="D125" s="137" t="s">
        <v>133</v>
      </c>
      <c r="E125" s="138" t="s">
        <v>3</v>
      </c>
      <c r="F125" s="139" t="s">
        <v>165</v>
      </c>
      <c r="H125" s="140">
        <v>0.186</v>
      </c>
      <c r="L125" s="136"/>
      <c r="M125" s="141"/>
      <c r="T125" s="142"/>
      <c r="AT125" s="138" t="s">
        <v>133</v>
      </c>
      <c r="AU125" s="138" t="s">
        <v>129</v>
      </c>
      <c r="AV125" s="12" t="s">
        <v>79</v>
      </c>
      <c r="AW125" s="12" t="s">
        <v>31</v>
      </c>
      <c r="AX125" s="12" t="s">
        <v>69</v>
      </c>
      <c r="AY125" s="138" t="s">
        <v>119</v>
      </c>
    </row>
    <row r="126" spans="2:65" s="12" customFormat="1" ht="22.5">
      <c r="B126" s="136"/>
      <c r="D126" s="137" t="s">
        <v>133</v>
      </c>
      <c r="E126" s="138" t="s">
        <v>3</v>
      </c>
      <c r="F126" s="139" t="s">
        <v>166</v>
      </c>
      <c r="H126" s="140">
        <v>0.32300000000000001</v>
      </c>
      <c r="L126" s="136"/>
      <c r="M126" s="141"/>
      <c r="T126" s="142"/>
      <c r="AT126" s="138" t="s">
        <v>133</v>
      </c>
      <c r="AU126" s="138" t="s">
        <v>129</v>
      </c>
      <c r="AV126" s="12" t="s">
        <v>79</v>
      </c>
      <c r="AW126" s="12" t="s">
        <v>31</v>
      </c>
      <c r="AX126" s="12" t="s">
        <v>69</v>
      </c>
      <c r="AY126" s="138" t="s">
        <v>119</v>
      </c>
    </row>
    <row r="127" spans="2:65" s="12" customFormat="1" ht="22.5">
      <c r="B127" s="136"/>
      <c r="D127" s="137" t="s">
        <v>133</v>
      </c>
      <c r="E127" s="138" t="s">
        <v>3</v>
      </c>
      <c r="F127" s="139" t="s">
        <v>167</v>
      </c>
      <c r="H127" s="140">
        <v>0.59699999999999998</v>
      </c>
      <c r="L127" s="136"/>
      <c r="M127" s="141"/>
      <c r="T127" s="142"/>
      <c r="AT127" s="138" t="s">
        <v>133</v>
      </c>
      <c r="AU127" s="138" t="s">
        <v>129</v>
      </c>
      <c r="AV127" s="12" t="s">
        <v>79</v>
      </c>
      <c r="AW127" s="12" t="s">
        <v>31</v>
      </c>
      <c r="AX127" s="12" t="s">
        <v>69</v>
      </c>
      <c r="AY127" s="138" t="s">
        <v>119</v>
      </c>
    </row>
    <row r="128" spans="2:65" s="12" customFormat="1" ht="22.5">
      <c r="B128" s="136"/>
      <c r="D128" s="137" t="s">
        <v>133</v>
      </c>
      <c r="E128" s="138" t="s">
        <v>3</v>
      </c>
      <c r="F128" s="139" t="s">
        <v>168</v>
      </c>
      <c r="H128" s="140">
        <v>0.10299999999999999</v>
      </c>
      <c r="L128" s="136"/>
      <c r="M128" s="141"/>
      <c r="T128" s="142"/>
      <c r="AT128" s="138" t="s">
        <v>133</v>
      </c>
      <c r="AU128" s="138" t="s">
        <v>129</v>
      </c>
      <c r="AV128" s="12" t="s">
        <v>79</v>
      </c>
      <c r="AW128" s="12" t="s">
        <v>31</v>
      </c>
      <c r="AX128" s="12" t="s">
        <v>69</v>
      </c>
      <c r="AY128" s="138" t="s">
        <v>119</v>
      </c>
    </row>
    <row r="129" spans="2:65" s="12" customFormat="1" ht="22.5">
      <c r="B129" s="136"/>
      <c r="D129" s="137" t="s">
        <v>133</v>
      </c>
      <c r="E129" s="138" t="s">
        <v>3</v>
      </c>
      <c r="F129" s="139" t="s">
        <v>169</v>
      </c>
      <c r="H129" s="140">
        <v>1.339</v>
      </c>
      <c r="L129" s="136"/>
      <c r="M129" s="141"/>
      <c r="T129" s="142"/>
      <c r="AT129" s="138" t="s">
        <v>133</v>
      </c>
      <c r="AU129" s="138" t="s">
        <v>129</v>
      </c>
      <c r="AV129" s="12" t="s">
        <v>79</v>
      </c>
      <c r="AW129" s="12" t="s">
        <v>31</v>
      </c>
      <c r="AX129" s="12" t="s">
        <v>69</v>
      </c>
      <c r="AY129" s="138" t="s">
        <v>119</v>
      </c>
    </row>
    <row r="130" spans="2:65" s="12" customFormat="1" ht="22.5">
      <c r="B130" s="136"/>
      <c r="D130" s="137" t="s">
        <v>133</v>
      </c>
      <c r="E130" s="138" t="s">
        <v>3</v>
      </c>
      <c r="F130" s="139" t="s">
        <v>170</v>
      </c>
      <c r="H130" s="140">
        <v>1.294</v>
      </c>
      <c r="L130" s="136"/>
      <c r="M130" s="141"/>
      <c r="T130" s="142"/>
      <c r="AT130" s="138" t="s">
        <v>133</v>
      </c>
      <c r="AU130" s="138" t="s">
        <v>129</v>
      </c>
      <c r="AV130" s="12" t="s">
        <v>79</v>
      </c>
      <c r="AW130" s="12" t="s">
        <v>31</v>
      </c>
      <c r="AX130" s="12" t="s">
        <v>69</v>
      </c>
      <c r="AY130" s="138" t="s">
        <v>119</v>
      </c>
    </row>
    <row r="131" spans="2:65" s="12" customFormat="1" ht="22.5">
      <c r="B131" s="136"/>
      <c r="D131" s="137" t="s">
        <v>133</v>
      </c>
      <c r="E131" s="138" t="s">
        <v>3</v>
      </c>
      <c r="F131" s="139" t="s">
        <v>171</v>
      </c>
      <c r="H131" s="140">
        <v>0.73</v>
      </c>
      <c r="L131" s="136"/>
      <c r="M131" s="141"/>
      <c r="T131" s="142"/>
      <c r="AT131" s="138" t="s">
        <v>133</v>
      </c>
      <c r="AU131" s="138" t="s">
        <v>129</v>
      </c>
      <c r="AV131" s="12" t="s">
        <v>79</v>
      </c>
      <c r="AW131" s="12" t="s">
        <v>31</v>
      </c>
      <c r="AX131" s="12" t="s">
        <v>69</v>
      </c>
      <c r="AY131" s="138" t="s">
        <v>119</v>
      </c>
    </row>
    <row r="132" spans="2:65" s="12" customFormat="1">
      <c r="B132" s="136"/>
      <c r="D132" s="137" t="s">
        <v>133</v>
      </c>
      <c r="E132" s="138" t="s">
        <v>3</v>
      </c>
      <c r="F132" s="139" t="s">
        <v>172</v>
      </c>
      <c r="H132" s="140">
        <v>0.25600000000000001</v>
      </c>
      <c r="L132" s="136"/>
      <c r="M132" s="141"/>
      <c r="T132" s="142"/>
      <c r="AT132" s="138" t="s">
        <v>133</v>
      </c>
      <c r="AU132" s="138" t="s">
        <v>129</v>
      </c>
      <c r="AV132" s="12" t="s">
        <v>79</v>
      </c>
      <c r="AW132" s="12" t="s">
        <v>31</v>
      </c>
      <c r="AX132" s="12" t="s">
        <v>69</v>
      </c>
      <c r="AY132" s="138" t="s">
        <v>119</v>
      </c>
    </row>
    <row r="133" spans="2:65" s="12" customFormat="1" ht="22.5">
      <c r="B133" s="136"/>
      <c r="D133" s="137" t="s">
        <v>133</v>
      </c>
      <c r="E133" s="138" t="s">
        <v>3</v>
      </c>
      <c r="F133" s="139" t="s">
        <v>173</v>
      </c>
      <c r="H133" s="140">
        <v>-6.7000000000000004E-2</v>
      </c>
      <c r="L133" s="136"/>
      <c r="M133" s="141"/>
      <c r="T133" s="142"/>
      <c r="AT133" s="138" t="s">
        <v>133</v>
      </c>
      <c r="AU133" s="138" t="s">
        <v>129</v>
      </c>
      <c r="AV133" s="12" t="s">
        <v>79</v>
      </c>
      <c r="AW133" s="12" t="s">
        <v>31</v>
      </c>
      <c r="AX133" s="12" t="s">
        <v>69</v>
      </c>
      <c r="AY133" s="138" t="s">
        <v>119</v>
      </c>
    </row>
    <row r="134" spans="2:65" s="15" customFormat="1">
      <c r="B134" s="154"/>
      <c r="D134" s="137" t="s">
        <v>133</v>
      </c>
      <c r="E134" s="155" t="s">
        <v>3</v>
      </c>
      <c r="F134" s="156" t="s">
        <v>156</v>
      </c>
      <c r="H134" s="157">
        <v>4.7610000000000001</v>
      </c>
      <c r="L134" s="154"/>
      <c r="M134" s="158"/>
      <c r="T134" s="159"/>
      <c r="AT134" s="155" t="s">
        <v>133</v>
      </c>
      <c r="AU134" s="155" t="s">
        <v>129</v>
      </c>
      <c r="AV134" s="15" t="s">
        <v>129</v>
      </c>
      <c r="AW134" s="15" t="s">
        <v>31</v>
      </c>
      <c r="AX134" s="15" t="s">
        <v>69</v>
      </c>
      <c r="AY134" s="155" t="s">
        <v>119</v>
      </c>
    </row>
    <row r="135" spans="2:65" s="14" customFormat="1">
      <c r="B135" s="149"/>
      <c r="D135" s="137" t="s">
        <v>133</v>
      </c>
      <c r="E135" s="150" t="s">
        <v>3</v>
      </c>
      <c r="F135" s="151" t="s">
        <v>174</v>
      </c>
      <c r="H135" s="150" t="s">
        <v>3</v>
      </c>
      <c r="L135" s="149"/>
      <c r="M135" s="152"/>
      <c r="T135" s="153"/>
      <c r="AT135" s="150" t="s">
        <v>133</v>
      </c>
      <c r="AU135" s="150" t="s">
        <v>129</v>
      </c>
      <c r="AV135" s="14" t="s">
        <v>77</v>
      </c>
      <c r="AW135" s="14" t="s">
        <v>31</v>
      </c>
      <c r="AX135" s="14" t="s">
        <v>69</v>
      </c>
      <c r="AY135" s="150" t="s">
        <v>119</v>
      </c>
    </row>
    <row r="136" spans="2:65" s="14" customFormat="1">
      <c r="B136" s="149"/>
      <c r="D136" s="137" t="s">
        <v>133</v>
      </c>
      <c r="E136" s="150" t="s">
        <v>3</v>
      </c>
      <c r="F136" s="151" t="s">
        <v>175</v>
      </c>
      <c r="H136" s="150" t="s">
        <v>3</v>
      </c>
      <c r="L136" s="149"/>
      <c r="M136" s="152"/>
      <c r="T136" s="153"/>
      <c r="AT136" s="150" t="s">
        <v>133</v>
      </c>
      <c r="AU136" s="150" t="s">
        <v>129</v>
      </c>
      <c r="AV136" s="14" t="s">
        <v>77</v>
      </c>
      <c r="AW136" s="14" t="s">
        <v>31</v>
      </c>
      <c r="AX136" s="14" t="s">
        <v>69</v>
      </c>
      <c r="AY136" s="150" t="s">
        <v>119</v>
      </c>
    </row>
    <row r="137" spans="2:65" s="12" customFormat="1">
      <c r="B137" s="136"/>
      <c r="D137" s="137" t="s">
        <v>133</v>
      </c>
      <c r="E137" s="138" t="s">
        <v>3</v>
      </c>
      <c r="F137" s="139" t="s">
        <v>176</v>
      </c>
      <c r="H137" s="140">
        <v>-2.3809999999999998</v>
      </c>
      <c r="L137" s="136"/>
      <c r="M137" s="141"/>
      <c r="T137" s="142"/>
      <c r="AT137" s="138" t="s">
        <v>133</v>
      </c>
      <c r="AU137" s="138" t="s">
        <v>129</v>
      </c>
      <c r="AV137" s="12" t="s">
        <v>79</v>
      </c>
      <c r="AW137" s="12" t="s">
        <v>31</v>
      </c>
      <c r="AX137" s="12" t="s">
        <v>69</v>
      </c>
      <c r="AY137" s="138" t="s">
        <v>119</v>
      </c>
    </row>
    <row r="138" spans="2:65" s="15" customFormat="1">
      <c r="B138" s="154"/>
      <c r="D138" s="137" t="s">
        <v>133</v>
      </c>
      <c r="E138" s="155" t="s">
        <v>3</v>
      </c>
      <c r="F138" s="156" t="s">
        <v>156</v>
      </c>
      <c r="H138" s="157">
        <v>-2.3809999999999998</v>
      </c>
      <c r="L138" s="154"/>
      <c r="M138" s="158"/>
      <c r="T138" s="159"/>
      <c r="AT138" s="155" t="s">
        <v>133</v>
      </c>
      <c r="AU138" s="155" t="s">
        <v>129</v>
      </c>
      <c r="AV138" s="15" t="s">
        <v>129</v>
      </c>
      <c r="AW138" s="15" t="s">
        <v>31</v>
      </c>
      <c r="AX138" s="15" t="s">
        <v>69</v>
      </c>
      <c r="AY138" s="155" t="s">
        <v>119</v>
      </c>
    </row>
    <row r="139" spans="2:65" s="13" customFormat="1">
      <c r="B139" s="143"/>
      <c r="D139" s="137" t="s">
        <v>133</v>
      </c>
      <c r="E139" s="144" t="s">
        <v>3</v>
      </c>
      <c r="F139" s="145" t="s">
        <v>135</v>
      </c>
      <c r="H139" s="146">
        <v>2.3800000000000003</v>
      </c>
      <c r="L139" s="143"/>
      <c r="M139" s="147"/>
      <c r="T139" s="148"/>
      <c r="AT139" s="144" t="s">
        <v>133</v>
      </c>
      <c r="AU139" s="144" t="s">
        <v>129</v>
      </c>
      <c r="AV139" s="13" t="s">
        <v>128</v>
      </c>
      <c r="AW139" s="13" t="s">
        <v>31</v>
      </c>
      <c r="AX139" s="13" t="s">
        <v>77</v>
      </c>
      <c r="AY139" s="144" t="s">
        <v>119</v>
      </c>
    </row>
    <row r="140" spans="2:65" s="1" customFormat="1" ht="44.25" customHeight="1">
      <c r="B140" s="120"/>
      <c r="C140" s="121" t="s">
        <v>177</v>
      </c>
      <c r="D140" s="121" t="s">
        <v>123</v>
      </c>
      <c r="E140" s="122" t="s">
        <v>178</v>
      </c>
      <c r="F140" s="123" t="s">
        <v>179</v>
      </c>
      <c r="G140" s="124" t="s">
        <v>162</v>
      </c>
      <c r="H140" s="125">
        <v>2.3809999999999998</v>
      </c>
      <c r="I140" s="126"/>
      <c r="J140" s="126">
        <f>ROUND(I140*H140,2)</f>
        <v>0</v>
      </c>
      <c r="K140" s="123" t="s">
        <v>127</v>
      </c>
      <c r="L140" s="30"/>
      <c r="M140" s="127" t="s">
        <v>3</v>
      </c>
      <c r="N140" s="128" t="s">
        <v>40</v>
      </c>
      <c r="O140" s="129">
        <v>2.4900000000000002</v>
      </c>
      <c r="P140" s="129">
        <f>O140*H140</f>
        <v>5.9286899999999996</v>
      </c>
      <c r="Q140" s="129">
        <v>0</v>
      </c>
      <c r="R140" s="129">
        <f>Q140*H140</f>
        <v>0</v>
      </c>
      <c r="S140" s="129">
        <v>0</v>
      </c>
      <c r="T140" s="130">
        <f>S140*H140</f>
        <v>0</v>
      </c>
      <c r="AR140" s="131" t="s">
        <v>128</v>
      </c>
      <c r="AT140" s="131" t="s">
        <v>123</v>
      </c>
      <c r="AU140" s="131" t="s">
        <v>129</v>
      </c>
      <c r="AY140" s="18" t="s">
        <v>119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18" t="s">
        <v>77</v>
      </c>
      <c r="BK140" s="132">
        <f>ROUND(I140*H140,2)</f>
        <v>0</v>
      </c>
      <c r="BL140" s="18" t="s">
        <v>128</v>
      </c>
      <c r="BM140" s="131" t="s">
        <v>180</v>
      </c>
    </row>
    <row r="141" spans="2:65" s="1" customFormat="1">
      <c r="B141" s="30"/>
      <c r="D141" s="133" t="s">
        <v>131</v>
      </c>
      <c r="F141" s="134" t="s">
        <v>181</v>
      </c>
      <c r="L141" s="30"/>
      <c r="M141" s="135"/>
      <c r="T141" s="50"/>
      <c r="AT141" s="18" t="s">
        <v>131</v>
      </c>
      <c r="AU141" s="18" t="s">
        <v>129</v>
      </c>
    </row>
    <row r="142" spans="2:65" s="14" customFormat="1">
      <c r="B142" s="149"/>
      <c r="D142" s="137" t="s">
        <v>133</v>
      </c>
      <c r="E142" s="150" t="s">
        <v>3</v>
      </c>
      <c r="F142" s="151" t="s">
        <v>147</v>
      </c>
      <c r="H142" s="150" t="s">
        <v>3</v>
      </c>
      <c r="L142" s="149"/>
      <c r="M142" s="152"/>
      <c r="T142" s="153"/>
      <c r="AT142" s="150" t="s">
        <v>133</v>
      </c>
      <c r="AU142" s="150" t="s">
        <v>129</v>
      </c>
      <c r="AV142" s="14" t="s">
        <v>77</v>
      </c>
      <c r="AW142" s="14" t="s">
        <v>31</v>
      </c>
      <c r="AX142" s="14" t="s">
        <v>69</v>
      </c>
      <c r="AY142" s="150" t="s">
        <v>119</v>
      </c>
    </row>
    <row r="143" spans="2:65" s="14" customFormat="1">
      <c r="B143" s="149"/>
      <c r="D143" s="137" t="s">
        <v>133</v>
      </c>
      <c r="E143" s="150" t="s">
        <v>3</v>
      </c>
      <c r="F143" s="151" t="s">
        <v>182</v>
      </c>
      <c r="H143" s="150" t="s">
        <v>3</v>
      </c>
      <c r="L143" s="149"/>
      <c r="M143" s="152"/>
      <c r="T143" s="153"/>
      <c r="AT143" s="150" t="s">
        <v>133</v>
      </c>
      <c r="AU143" s="150" t="s">
        <v>129</v>
      </c>
      <c r="AV143" s="14" t="s">
        <v>77</v>
      </c>
      <c r="AW143" s="14" t="s">
        <v>31</v>
      </c>
      <c r="AX143" s="14" t="s">
        <v>69</v>
      </c>
      <c r="AY143" s="150" t="s">
        <v>119</v>
      </c>
    </row>
    <row r="144" spans="2:65" s="12" customFormat="1">
      <c r="B144" s="136"/>
      <c r="D144" s="137" t="s">
        <v>133</v>
      </c>
      <c r="E144" s="138" t="s">
        <v>3</v>
      </c>
      <c r="F144" s="139" t="s">
        <v>183</v>
      </c>
      <c r="H144" s="140">
        <v>2.3809999999999998</v>
      </c>
      <c r="L144" s="136"/>
      <c r="M144" s="141"/>
      <c r="T144" s="142"/>
      <c r="AT144" s="138" t="s">
        <v>133</v>
      </c>
      <c r="AU144" s="138" t="s">
        <v>129</v>
      </c>
      <c r="AV144" s="12" t="s">
        <v>79</v>
      </c>
      <c r="AW144" s="12" t="s">
        <v>31</v>
      </c>
      <c r="AX144" s="12" t="s">
        <v>69</v>
      </c>
      <c r="AY144" s="138" t="s">
        <v>119</v>
      </c>
    </row>
    <row r="145" spans="2:65" s="15" customFormat="1">
      <c r="B145" s="154"/>
      <c r="D145" s="137" t="s">
        <v>133</v>
      </c>
      <c r="E145" s="155" t="s">
        <v>3</v>
      </c>
      <c r="F145" s="156" t="s">
        <v>156</v>
      </c>
      <c r="H145" s="157">
        <v>2.3809999999999998</v>
      </c>
      <c r="L145" s="154"/>
      <c r="M145" s="158"/>
      <c r="T145" s="159"/>
      <c r="AT145" s="155" t="s">
        <v>133</v>
      </c>
      <c r="AU145" s="155" t="s">
        <v>129</v>
      </c>
      <c r="AV145" s="15" t="s">
        <v>129</v>
      </c>
      <c r="AW145" s="15" t="s">
        <v>31</v>
      </c>
      <c r="AX145" s="15" t="s">
        <v>69</v>
      </c>
      <c r="AY145" s="155" t="s">
        <v>119</v>
      </c>
    </row>
    <row r="146" spans="2:65" s="13" customFormat="1">
      <c r="B146" s="143"/>
      <c r="D146" s="137" t="s">
        <v>133</v>
      </c>
      <c r="E146" s="144" t="s">
        <v>3</v>
      </c>
      <c r="F146" s="145" t="s">
        <v>135</v>
      </c>
      <c r="H146" s="146">
        <v>2.3809999999999998</v>
      </c>
      <c r="L146" s="143"/>
      <c r="M146" s="147"/>
      <c r="T146" s="148"/>
      <c r="AT146" s="144" t="s">
        <v>133</v>
      </c>
      <c r="AU146" s="144" t="s">
        <v>129</v>
      </c>
      <c r="AV146" s="13" t="s">
        <v>128</v>
      </c>
      <c r="AW146" s="13" t="s">
        <v>31</v>
      </c>
      <c r="AX146" s="13" t="s">
        <v>77</v>
      </c>
      <c r="AY146" s="144" t="s">
        <v>119</v>
      </c>
    </row>
    <row r="147" spans="2:65" s="1" customFormat="1" ht="37.9" customHeight="1">
      <c r="B147" s="120"/>
      <c r="C147" s="121" t="s">
        <v>184</v>
      </c>
      <c r="D147" s="121" t="s">
        <v>123</v>
      </c>
      <c r="E147" s="122" t="s">
        <v>185</v>
      </c>
      <c r="F147" s="123" t="s">
        <v>186</v>
      </c>
      <c r="G147" s="124" t="s">
        <v>162</v>
      </c>
      <c r="H147" s="125">
        <v>0.372</v>
      </c>
      <c r="I147" s="126"/>
      <c r="J147" s="126">
        <f>ROUND(I147*H147,2)</f>
        <v>0</v>
      </c>
      <c r="K147" s="123" t="s">
        <v>127</v>
      </c>
      <c r="L147" s="30"/>
      <c r="M147" s="127" t="s">
        <v>3</v>
      </c>
      <c r="N147" s="128" t="s">
        <v>40</v>
      </c>
      <c r="O147" s="129">
        <v>1.7629999999999999</v>
      </c>
      <c r="P147" s="129">
        <f>O147*H147</f>
        <v>0.65583599999999997</v>
      </c>
      <c r="Q147" s="129">
        <v>0</v>
      </c>
      <c r="R147" s="129">
        <f>Q147*H147</f>
        <v>0</v>
      </c>
      <c r="S147" s="129">
        <v>0</v>
      </c>
      <c r="T147" s="130">
        <f>S147*H147</f>
        <v>0</v>
      </c>
      <c r="AR147" s="131" t="s">
        <v>128</v>
      </c>
      <c r="AT147" s="131" t="s">
        <v>123</v>
      </c>
      <c r="AU147" s="131" t="s">
        <v>129</v>
      </c>
      <c r="AY147" s="18" t="s">
        <v>119</v>
      </c>
      <c r="BE147" s="132">
        <f>IF(N147="základní",J147,0)</f>
        <v>0</v>
      </c>
      <c r="BF147" s="132">
        <f>IF(N147="snížená",J147,0)</f>
        <v>0</v>
      </c>
      <c r="BG147" s="132">
        <f>IF(N147="zákl. přenesená",J147,0)</f>
        <v>0</v>
      </c>
      <c r="BH147" s="132">
        <f>IF(N147="sníž. přenesená",J147,0)</f>
        <v>0</v>
      </c>
      <c r="BI147" s="132">
        <f>IF(N147="nulová",J147,0)</f>
        <v>0</v>
      </c>
      <c r="BJ147" s="18" t="s">
        <v>77</v>
      </c>
      <c r="BK147" s="132">
        <f>ROUND(I147*H147,2)</f>
        <v>0</v>
      </c>
      <c r="BL147" s="18" t="s">
        <v>128</v>
      </c>
      <c r="BM147" s="131" t="s">
        <v>187</v>
      </c>
    </row>
    <row r="148" spans="2:65" s="1" customFormat="1">
      <c r="B148" s="30"/>
      <c r="D148" s="133" t="s">
        <v>131</v>
      </c>
      <c r="F148" s="134" t="s">
        <v>188</v>
      </c>
      <c r="L148" s="30"/>
      <c r="M148" s="135"/>
      <c r="T148" s="50"/>
      <c r="AT148" s="18" t="s">
        <v>131</v>
      </c>
      <c r="AU148" s="18" t="s">
        <v>129</v>
      </c>
    </row>
    <row r="149" spans="2:65" s="14" customFormat="1">
      <c r="B149" s="149"/>
      <c r="D149" s="137" t="s">
        <v>133</v>
      </c>
      <c r="E149" s="150" t="s">
        <v>3</v>
      </c>
      <c r="F149" s="151" t="s">
        <v>147</v>
      </c>
      <c r="H149" s="150" t="s">
        <v>3</v>
      </c>
      <c r="L149" s="149"/>
      <c r="M149" s="152"/>
      <c r="T149" s="153"/>
      <c r="AT149" s="150" t="s">
        <v>133</v>
      </c>
      <c r="AU149" s="150" t="s">
        <v>129</v>
      </c>
      <c r="AV149" s="14" t="s">
        <v>77</v>
      </c>
      <c r="AW149" s="14" t="s">
        <v>31</v>
      </c>
      <c r="AX149" s="14" t="s">
        <v>69</v>
      </c>
      <c r="AY149" s="150" t="s">
        <v>119</v>
      </c>
    </row>
    <row r="150" spans="2:65" s="14" customFormat="1">
      <c r="B150" s="149"/>
      <c r="D150" s="137" t="s">
        <v>133</v>
      </c>
      <c r="E150" s="150" t="s">
        <v>3</v>
      </c>
      <c r="F150" s="151" t="s">
        <v>189</v>
      </c>
      <c r="H150" s="150" t="s">
        <v>3</v>
      </c>
      <c r="L150" s="149"/>
      <c r="M150" s="152"/>
      <c r="T150" s="153"/>
      <c r="AT150" s="150" t="s">
        <v>133</v>
      </c>
      <c r="AU150" s="150" t="s">
        <v>129</v>
      </c>
      <c r="AV150" s="14" t="s">
        <v>77</v>
      </c>
      <c r="AW150" s="14" t="s">
        <v>31</v>
      </c>
      <c r="AX150" s="14" t="s">
        <v>69</v>
      </c>
      <c r="AY150" s="150" t="s">
        <v>119</v>
      </c>
    </row>
    <row r="151" spans="2:65" s="12" customFormat="1">
      <c r="B151" s="136"/>
      <c r="D151" s="137" t="s">
        <v>133</v>
      </c>
      <c r="E151" s="138" t="s">
        <v>3</v>
      </c>
      <c r="F151" s="139" t="s">
        <v>190</v>
      </c>
      <c r="H151" s="140">
        <v>0.13200000000000001</v>
      </c>
      <c r="L151" s="136"/>
      <c r="M151" s="141"/>
      <c r="T151" s="142"/>
      <c r="AT151" s="138" t="s">
        <v>133</v>
      </c>
      <c r="AU151" s="138" t="s">
        <v>129</v>
      </c>
      <c r="AV151" s="12" t="s">
        <v>79</v>
      </c>
      <c r="AW151" s="12" t="s">
        <v>31</v>
      </c>
      <c r="AX151" s="12" t="s">
        <v>69</v>
      </c>
      <c r="AY151" s="138" t="s">
        <v>119</v>
      </c>
    </row>
    <row r="152" spans="2:65" s="15" customFormat="1">
      <c r="B152" s="154"/>
      <c r="D152" s="137" t="s">
        <v>133</v>
      </c>
      <c r="E152" s="155" t="s">
        <v>3</v>
      </c>
      <c r="F152" s="156" t="s">
        <v>156</v>
      </c>
      <c r="H152" s="157">
        <v>0.13200000000000001</v>
      </c>
      <c r="L152" s="154"/>
      <c r="M152" s="158"/>
      <c r="T152" s="159"/>
      <c r="AT152" s="155" t="s">
        <v>133</v>
      </c>
      <c r="AU152" s="155" t="s">
        <v>129</v>
      </c>
      <c r="AV152" s="15" t="s">
        <v>129</v>
      </c>
      <c r="AW152" s="15" t="s">
        <v>31</v>
      </c>
      <c r="AX152" s="15" t="s">
        <v>69</v>
      </c>
      <c r="AY152" s="155" t="s">
        <v>119</v>
      </c>
    </row>
    <row r="153" spans="2:65" s="14" customFormat="1">
      <c r="B153" s="149"/>
      <c r="D153" s="137" t="s">
        <v>133</v>
      </c>
      <c r="E153" s="150" t="s">
        <v>3</v>
      </c>
      <c r="F153" s="151" t="s">
        <v>191</v>
      </c>
      <c r="H153" s="150" t="s">
        <v>3</v>
      </c>
      <c r="L153" s="149"/>
      <c r="M153" s="152"/>
      <c r="T153" s="153"/>
      <c r="AT153" s="150" t="s">
        <v>133</v>
      </c>
      <c r="AU153" s="150" t="s">
        <v>129</v>
      </c>
      <c r="AV153" s="14" t="s">
        <v>77</v>
      </c>
      <c r="AW153" s="14" t="s">
        <v>31</v>
      </c>
      <c r="AX153" s="14" t="s">
        <v>69</v>
      </c>
      <c r="AY153" s="150" t="s">
        <v>119</v>
      </c>
    </row>
    <row r="154" spans="2:65" s="12" customFormat="1">
      <c r="B154" s="136"/>
      <c r="D154" s="137" t="s">
        <v>133</v>
      </c>
      <c r="E154" s="138" t="s">
        <v>3</v>
      </c>
      <c r="F154" s="139" t="s">
        <v>192</v>
      </c>
      <c r="H154" s="140">
        <v>7.1999999999999995E-2</v>
      </c>
      <c r="L154" s="136"/>
      <c r="M154" s="141"/>
      <c r="T154" s="142"/>
      <c r="AT154" s="138" t="s">
        <v>133</v>
      </c>
      <c r="AU154" s="138" t="s">
        <v>129</v>
      </c>
      <c r="AV154" s="12" t="s">
        <v>79</v>
      </c>
      <c r="AW154" s="12" t="s">
        <v>31</v>
      </c>
      <c r="AX154" s="12" t="s">
        <v>69</v>
      </c>
      <c r="AY154" s="138" t="s">
        <v>119</v>
      </c>
    </row>
    <row r="155" spans="2:65" s="12" customFormat="1">
      <c r="B155" s="136"/>
      <c r="D155" s="137" t="s">
        <v>133</v>
      </c>
      <c r="E155" s="138" t="s">
        <v>3</v>
      </c>
      <c r="F155" s="139" t="s">
        <v>193</v>
      </c>
      <c r="H155" s="140">
        <v>7.1999999999999995E-2</v>
      </c>
      <c r="L155" s="136"/>
      <c r="M155" s="141"/>
      <c r="T155" s="142"/>
      <c r="AT155" s="138" t="s">
        <v>133</v>
      </c>
      <c r="AU155" s="138" t="s">
        <v>129</v>
      </c>
      <c r="AV155" s="12" t="s">
        <v>79</v>
      </c>
      <c r="AW155" s="12" t="s">
        <v>31</v>
      </c>
      <c r="AX155" s="12" t="s">
        <v>69</v>
      </c>
      <c r="AY155" s="138" t="s">
        <v>119</v>
      </c>
    </row>
    <row r="156" spans="2:65" s="12" customFormat="1">
      <c r="B156" s="136"/>
      <c r="D156" s="137" t="s">
        <v>133</v>
      </c>
      <c r="E156" s="138" t="s">
        <v>3</v>
      </c>
      <c r="F156" s="139" t="s">
        <v>194</v>
      </c>
      <c r="H156" s="140">
        <v>9.6000000000000002E-2</v>
      </c>
      <c r="L156" s="136"/>
      <c r="M156" s="141"/>
      <c r="T156" s="142"/>
      <c r="AT156" s="138" t="s">
        <v>133</v>
      </c>
      <c r="AU156" s="138" t="s">
        <v>129</v>
      </c>
      <c r="AV156" s="12" t="s">
        <v>79</v>
      </c>
      <c r="AW156" s="12" t="s">
        <v>31</v>
      </c>
      <c r="AX156" s="12" t="s">
        <v>69</v>
      </c>
      <c r="AY156" s="138" t="s">
        <v>119</v>
      </c>
    </row>
    <row r="157" spans="2:65" s="15" customFormat="1">
      <c r="B157" s="154"/>
      <c r="D157" s="137" t="s">
        <v>133</v>
      </c>
      <c r="E157" s="155" t="s">
        <v>3</v>
      </c>
      <c r="F157" s="156" t="s">
        <v>156</v>
      </c>
      <c r="H157" s="157">
        <v>0.24</v>
      </c>
      <c r="L157" s="154"/>
      <c r="M157" s="158"/>
      <c r="T157" s="159"/>
      <c r="AT157" s="155" t="s">
        <v>133</v>
      </c>
      <c r="AU157" s="155" t="s">
        <v>129</v>
      </c>
      <c r="AV157" s="15" t="s">
        <v>129</v>
      </c>
      <c r="AW157" s="15" t="s">
        <v>31</v>
      </c>
      <c r="AX157" s="15" t="s">
        <v>69</v>
      </c>
      <c r="AY157" s="155" t="s">
        <v>119</v>
      </c>
    </row>
    <row r="158" spans="2:65" s="13" customFormat="1">
      <c r="B158" s="143"/>
      <c r="D158" s="137" t="s">
        <v>133</v>
      </c>
      <c r="E158" s="144" t="s">
        <v>3</v>
      </c>
      <c r="F158" s="145" t="s">
        <v>135</v>
      </c>
      <c r="H158" s="146">
        <v>0.372</v>
      </c>
      <c r="L158" s="143"/>
      <c r="M158" s="147"/>
      <c r="T158" s="148"/>
      <c r="AT158" s="144" t="s">
        <v>133</v>
      </c>
      <c r="AU158" s="144" t="s">
        <v>129</v>
      </c>
      <c r="AV158" s="13" t="s">
        <v>128</v>
      </c>
      <c r="AW158" s="13" t="s">
        <v>31</v>
      </c>
      <c r="AX158" s="13" t="s">
        <v>77</v>
      </c>
      <c r="AY158" s="144" t="s">
        <v>119</v>
      </c>
    </row>
    <row r="159" spans="2:65" s="11" customFormat="1" ht="20.85" customHeight="1">
      <c r="B159" s="109"/>
      <c r="D159" s="110" t="s">
        <v>68</v>
      </c>
      <c r="E159" s="118" t="s">
        <v>195</v>
      </c>
      <c r="F159" s="118" t="s">
        <v>196</v>
      </c>
      <c r="J159" s="119">
        <f>BK159</f>
        <v>0</v>
      </c>
      <c r="L159" s="109"/>
      <c r="M159" s="113"/>
      <c r="P159" s="114">
        <f>SUM(P160:P187)</f>
        <v>0.94039600000000001</v>
      </c>
      <c r="R159" s="114">
        <f>SUM(R160:R187)</f>
        <v>0</v>
      </c>
      <c r="T159" s="115">
        <f>SUM(T160:T187)</f>
        <v>0</v>
      </c>
      <c r="AR159" s="110" t="s">
        <v>77</v>
      </c>
      <c r="AT159" s="116" t="s">
        <v>68</v>
      </c>
      <c r="AU159" s="116" t="s">
        <v>79</v>
      </c>
      <c r="AY159" s="110" t="s">
        <v>119</v>
      </c>
      <c r="BK159" s="117">
        <f>SUM(BK160:BK187)</f>
        <v>0</v>
      </c>
    </row>
    <row r="160" spans="2:65" s="1" customFormat="1" ht="62.65" customHeight="1">
      <c r="B160" s="120"/>
      <c r="C160" s="121" t="s">
        <v>197</v>
      </c>
      <c r="D160" s="121" t="s">
        <v>123</v>
      </c>
      <c r="E160" s="122" t="s">
        <v>198</v>
      </c>
      <c r="F160" s="123" t="s">
        <v>199</v>
      </c>
      <c r="G160" s="124" t="s">
        <v>162</v>
      </c>
      <c r="H160" s="125">
        <v>2.3809999999999998</v>
      </c>
      <c r="I160" s="126"/>
      <c r="J160" s="126">
        <f>ROUND(I160*H160,2)</f>
        <v>0</v>
      </c>
      <c r="K160" s="123" t="s">
        <v>127</v>
      </c>
      <c r="L160" s="30"/>
      <c r="M160" s="127" t="s">
        <v>3</v>
      </c>
      <c r="N160" s="128" t="s">
        <v>40</v>
      </c>
      <c r="O160" s="129">
        <v>8.6999999999999994E-2</v>
      </c>
      <c r="P160" s="129">
        <f>O160*H160</f>
        <v>0.20714699999999997</v>
      </c>
      <c r="Q160" s="129">
        <v>0</v>
      </c>
      <c r="R160" s="129">
        <f>Q160*H160</f>
        <v>0</v>
      </c>
      <c r="S160" s="129">
        <v>0</v>
      </c>
      <c r="T160" s="130">
        <f>S160*H160</f>
        <v>0</v>
      </c>
      <c r="AR160" s="131" t="s">
        <v>128</v>
      </c>
      <c r="AT160" s="131" t="s">
        <v>123</v>
      </c>
      <c r="AU160" s="131" t="s">
        <v>129</v>
      </c>
      <c r="AY160" s="18" t="s">
        <v>119</v>
      </c>
      <c r="BE160" s="132">
        <f>IF(N160="základní",J160,0)</f>
        <v>0</v>
      </c>
      <c r="BF160" s="132">
        <f>IF(N160="snížená",J160,0)</f>
        <v>0</v>
      </c>
      <c r="BG160" s="132">
        <f>IF(N160="zákl. přenesená",J160,0)</f>
        <v>0</v>
      </c>
      <c r="BH160" s="132">
        <f>IF(N160="sníž. přenesená",J160,0)</f>
        <v>0</v>
      </c>
      <c r="BI160" s="132">
        <f>IF(N160="nulová",J160,0)</f>
        <v>0</v>
      </c>
      <c r="BJ160" s="18" t="s">
        <v>77</v>
      </c>
      <c r="BK160" s="132">
        <f>ROUND(I160*H160,2)</f>
        <v>0</v>
      </c>
      <c r="BL160" s="18" t="s">
        <v>128</v>
      </c>
      <c r="BM160" s="131" t="s">
        <v>200</v>
      </c>
    </row>
    <row r="161" spans="2:65" s="1" customFormat="1">
      <c r="B161" s="30"/>
      <c r="D161" s="133" t="s">
        <v>131</v>
      </c>
      <c r="F161" s="134" t="s">
        <v>201</v>
      </c>
      <c r="L161" s="30"/>
      <c r="M161" s="135"/>
      <c r="T161" s="50"/>
      <c r="AT161" s="18" t="s">
        <v>131</v>
      </c>
      <c r="AU161" s="18" t="s">
        <v>129</v>
      </c>
    </row>
    <row r="162" spans="2:65" s="12" customFormat="1">
      <c r="B162" s="136"/>
      <c r="D162" s="137" t="s">
        <v>133</v>
      </c>
      <c r="E162" s="138" t="s">
        <v>3</v>
      </c>
      <c r="F162" s="139" t="s">
        <v>202</v>
      </c>
      <c r="H162" s="140">
        <v>4.7610000000000001</v>
      </c>
      <c r="L162" s="136"/>
      <c r="M162" s="141"/>
      <c r="T162" s="142"/>
      <c r="AT162" s="138" t="s">
        <v>133</v>
      </c>
      <c r="AU162" s="138" t="s">
        <v>129</v>
      </c>
      <c r="AV162" s="12" t="s">
        <v>79</v>
      </c>
      <c r="AW162" s="12" t="s">
        <v>31</v>
      </c>
      <c r="AX162" s="12" t="s">
        <v>69</v>
      </c>
      <c r="AY162" s="138" t="s">
        <v>119</v>
      </c>
    </row>
    <row r="163" spans="2:65" s="12" customFormat="1">
      <c r="B163" s="136"/>
      <c r="D163" s="137" t="s">
        <v>133</v>
      </c>
      <c r="E163" s="138" t="s">
        <v>3</v>
      </c>
      <c r="F163" s="139" t="s">
        <v>203</v>
      </c>
      <c r="H163" s="140">
        <v>-16.823</v>
      </c>
      <c r="L163" s="136"/>
      <c r="M163" s="141"/>
      <c r="T163" s="142"/>
      <c r="AT163" s="138" t="s">
        <v>133</v>
      </c>
      <c r="AU163" s="138" t="s">
        <v>129</v>
      </c>
      <c r="AV163" s="12" t="s">
        <v>79</v>
      </c>
      <c r="AW163" s="12" t="s">
        <v>31</v>
      </c>
      <c r="AX163" s="12" t="s">
        <v>69</v>
      </c>
      <c r="AY163" s="138" t="s">
        <v>119</v>
      </c>
    </row>
    <row r="164" spans="2:65" s="15" customFormat="1">
      <c r="B164" s="154"/>
      <c r="D164" s="137" t="s">
        <v>133</v>
      </c>
      <c r="E164" s="155" t="s">
        <v>3</v>
      </c>
      <c r="F164" s="156" t="s">
        <v>156</v>
      </c>
      <c r="H164" s="157">
        <v>-12.062000000000001</v>
      </c>
      <c r="L164" s="154"/>
      <c r="M164" s="158"/>
      <c r="T164" s="159"/>
      <c r="AT164" s="155" t="s">
        <v>133</v>
      </c>
      <c r="AU164" s="155" t="s">
        <v>129</v>
      </c>
      <c r="AV164" s="15" t="s">
        <v>129</v>
      </c>
      <c r="AW164" s="15" t="s">
        <v>31</v>
      </c>
      <c r="AX164" s="15" t="s">
        <v>69</v>
      </c>
      <c r="AY164" s="155" t="s">
        <v>119</v>
      </c>
    </row>
    <row r="165" spans="2:65" s="12" customFormat="1">
      <c r="B165" s="136"/>
      <c r="D165" s="137" t="s">
        <v>133</v>
      </c>
      <c r="E165" s="138" t="s">
        <v>3</v>
      </c>
      <c r="F165" s="139" t="s">
        <v>204</v>
      </c>
      <c r="H165" s="140">
        <v>12.061999999999999</v>
      </c>
      <c r="L165" s="136"/>
      <c r="M165" s="141"/>
      <c r="T165" s="142"/>
      <c r="AT165" s="138" t="s">
        <v>133</v>
      </c>
      <c r="AU165" s="138" t="s">
        <v>129</v>
      </c>
      <c r="AV165" s="12" t="s">
        <v>79</v>
      </c>
      <c r="AW165" s="12" t="s">
        <v>31</v>
      </c>
      <c r="AX165" s="12" t="s">
        <v>69</v>
      </c>
      <c r="AY165" s="138" t="s">
        <v>119</v>
      </c>
    </row>
    <row r="166" spans="2:65" s="15" customFormat="1">
      <c r="B166" s="154"/>
      <c r="D166" s="137" t="s">
        <v>133</v>
      </c>
      <c r="E166" s="155" t="s">
        <v>3</v>
      </c>
      <c r="F166" s="156" t="s">
        <v>156</v>
      </c>
      <c r="H166" s="157">
        <v>12.061999999999999</v>
      </c>
      <c r="L166" s="154"/>
      <c r="M166" s="158"/>
      <c r="T166" s="159"/>
      <c r="AT166" s="155" t="s">
        <v>133</v>
      </c>
      <c r="AU166" s="155" t="s">
        <v>129</v>
      </c>
      <c r="AV166" s="15" t="s">
        <v>129</v>
      </c>
      <c r="AW166" s="15" t="s">
        <v>31</v>
      </c>
      <c r="AX166" s="15" t="s">
        <v>69</v>
      </c>
      <c r="AY166" s="155" t="s">
        <v>119</v>
      </c>
    </row>
    <row r="167" spans="2:65" s="12" customFormat="1">
      <c r="B167" s="136"/>
      <c r="D167" s="137" t="s">
        <v>133</v>
      </c>
      <c r="E167" s="138" t="s">
        <v>3</v>
      </c>
      <c r="F167" s="139" t="s">
        <v>205</v>
      </c>
      <c r="H167" s="140">
        <v>2.3809999999999998</v>
      </c>
      <c r="L167" s="136"/>
      <c r="M167" s="141"/>
      <c r="T167" s="142"/>
      <c r="AT167" s="138" t="s">
        <v>133</v>
      </c>
      <c r="AU167" s="138" t="s">
        <v>129</v>
      </c>
      <c r="AV167" s="12" t="s">
        <v>79</v>
      </c>
      <c r="AW167" s="12" t="s">
        <v>31</v>
      </c>
      <c r="AX167" s="12" t="s">
        <v>69</v>
      </c>
      <c r="AY167" s="138" t="s">
        <v>119</v>
      </c>
    </row>
    <row r="168" spans="2:65" s="15" customFormat="1">
      <c r="B168" s="154"/>
      <c r="D168" s="137" t="s">
        <v>133</v>
      </c>
      <c r="E168" s="155" t="s">
        <v>3</v>
      </c>
      <c r="F168" s="156" t="s">
        <v>156</v>
      </c>
      <c r="H168" s="157">
        <v>2.3809999999999998</v>
      </c>
      <c r="L168" s="154"/>
      <c r="M168" s="158"/>
      <c r="T168" s="159"/>
      <c r="AT168" s="155" t="s">
        <v>133</v>
      </c>
      <c r="AU168" s="155" t="s">
        <v>129</v>
      </c>
      <c r="AV168" s="15" t="s">
        <v>129</v>
      </c>
      <c r="AW168" s="15" t="s">
        <v>31</v>
      </c>
      <c r="AX168" s="15" t="s">
        <v>69</v>
      </c>
      <c r="AY168" s="155" t="s">
        <v>119</v>
      </c>
    </row>
    <row r="169" spans="2:65" s="13" customFormat="1">
      <c r="B169" s="143"/>
      <c r="D169" s="137" t="s">
        <v>133</v>
      </c>
      <c r="E169" s="144" t="s">
        <v>3</v>
      </c>
      <c r="F169" s="145" t="s">
        <v>135</v>
      </c>
      <c r="H169" s="146">
        <v>2.380999999999998</v>
      </c>
      <c r="L169" s="143"/>
      <c r="M169" s="147"/>
      <c r="T169" s="148"/>
      <c r="AT169" s="144" t="s">
        <v>133</v>
      </c>
      <c r="AU169" s="144" t="s">
        <v>129</v>
      </c>
      <c r="AV169" s="13" t="s">
        <v>128</v>
      </c>
      <c r="AW169" s="13" t="s">
        <v>31</v>
      </c>
      <c r="AX169" s="13" t="s">
        <v>77</v>
      </c>
      <c r="AY169" s="144" t="s">
        <v>119</v>
      </c>
    </row>
    <row r="170" spans="2:65" s="1" customFormat="1" ht="66.75" customHeight="1">
      <c r="B170" s="120"/>
      <c r="C170" s="121" t="s">
        <v>206</v>
      </c>
      <c r="D170" s="121" t="s">
        <v>123</v>
      </c>
      <c r="E170" s="122" t="s">
        <v>207</v>
      </c>
      <c r="F170" s="123" t="s">
        <v>208</v>
      </c>
      <c r="G170" s="124" t="s">
        <v>162</v>
      </c>
      <c r="H170" s="125">
        <v>45.23</v>
      </c>
      <c r="I170" s="126"/>
      <c r="J170" s="126">
        <f>ROUND(I170*H170,2)</f>
        <v>0</v>
      </c>
      <c r="K170" s="123" t="s">
        <v>127</v>
      </c>
      <c r="L170" s="30"/>
      <c r="M170" s="127" t="s">
        <v>3</v>
      </c>
      <c r="N170" s="128" t="s">
        <v>40</v>
      </c>
      <c r="O170" s="129">
        <v>5.0000000000000001E-3</v>
      </c>
      <c r="P170" s="129">
        <f>O170*H170</f>
        <v>0.22614999999999999</v>
      </c>
      <c r="Q170" s="129">
        <v>0</v>
      </c>
      <c r="R170" s="129">
        <f>Q170*H170</f>
        <v>0</v>
      </c>
      <c r="S170" s="129">
        <v>0</v>
      </c>
      <c r="T170" s="130">
        <f>S170*H170</f>
        <v>0</v>
      </c>
      <c r="AR170" s="131" t="s">
        <v>128</v>
      </c>
      <c r="AT170" s="131" t="s">
        <v>123</v>
      </c>
      <c r="AU170" s="131" t="s">
        <v>129</v>
      </c>
      <c r="AY170" s="18" t="s">
        <v>119</v>
      </c>
      <c r="BE170" s="132">
        <f>IF(N170="základní",J170,0)</f>
        <v>0</v>
      </c>
      <c r="BF170" s="132">
        <f>IF(N170="snížená",J170,0)</f>
        <v>0</v>
      </c>
      <c r="BG170" s="132">
        <f>IF(N170="zákl. přenesená",J170,0)</f>
        <v>0</v>
      </c>
      <c r="BH170" s="132">
        <f>IF(N170="sníž. přenesená",J170,0)</f>
        <v>0</v>
      </c>
      <c r="BI170" s="132">
        <f>IF(N170="nulová",J170,0)</f>
        <v>0</v>
      </c>
      <c r="BJ170" s="18" t="s">
        <v>77</v>
      </c>
      <c r="BK170" s="132">
        <f>ROUND(I170*H170,2)</f>
        <v>0</v>
      </c>
      <c r="BL170" s="18" t="s">
        <v>128</v>
      </c>
      <c r="BM170" s="131" t="s">
        <v>209</v>
      </c>
    </row>
    <row r="171" spans="2:65" s="1" customFormat="1">
      <c r="B171" s="30"/>
      <c r="D171" s="133" t="s">
        <v>131</v>
      </c>
      <c r="F171" s="134" t="s">
        <v>210</v>
      </c>
      <c r="L171" s="30"/>
      <c r="M171" s="135"/>
      <c r="T171" s="50"/>
      <c r="AT171" s="18" t="s">
        <v>131</v>
      </c>
      <c r="AU171" s="18" t="s">
        <v>129</v>
      </c>
    </row>
    <row r="172" spans="2:65" s="12" customFormat="1">
      <c r="B172" s="136"/>
      <c r="D172" s="137" t="s">
        <v>133</v>
      </c>
      <c r="E172" s="138" t="s">
        <v>3</v>
      </c>
      <c r="F172" s="139" t="s">
        <v>211</v>
      </c>
      <c r="H172" s="140">
        <v>45.23</v>
      </c>
      <c r="L172" s="136"/>
      <c r="M172" s="141"/>
      <c r="T172" s="142"/>
      <c r="AT172" s="138" t="s">
        <v>133</v>
      </c>
      <c r="AU172" s="138" t="s">
        <v>129</v>
      </c>
      <c r="AV172" s="12" t="s">
        <v>79</v>
      </c>
      <c r="AW172" s="12" t="s">
        <v>31</v>
      </c>
      <c r="AX172" s="12" t="s">
        <v>69</v>
      </c>
      <c r="AY172" s="138" t="s">
        <v>119</v>
      </c>
    </row>
    <row r="173" spans="2:65" s="13" customFormat="1">
      <c r="B173" s="143"/>
      <c r="D173" s="137" t="s">
        <v>133</v>
      </c>
      <c r="E173" s="144" t="s">
        <v>3</v>
      </c>
      <c r="F173" s="145" t="s">
        <v>135</v>
      </c>
      <c r="H173" s="146">
        <v>45.23</v>
      </c>
      <c r="L173" s="143"/>
      <c r="M173" s="147"/>
      <c r="T173" s="148"/>
      <c r="AT173" s="144" t="s">
        <v>133</v>
      </c>
      <c r="AU173" s="144" t="s">
        <v>129</v>
      </c>
      <c r="AV173" s="13" t="s">
        <v>128</v>
      </c>
      <c r="AW173" s="13" t="s">
        <v>31</v>
      </c>
      <c r="AX173" s="13" t="s">
        <v>77</v>
      </c>
      <c r="AY173" s="144" t="s">
        <v>119</v>
      </c>
    </row>
    <row r="174" spans="2:65" s="1" customFormat="1" ht="62.65" customHeight="1">
      <c r="B174" s="120"/>
      <c r="C174" s="121" t="s">
        <v>212</v>
      </c>
      <c r="D174" s="121" t="s">
        <v>123</v>
      </c>
      <c r="E174" s="122" t="s">
        <v>213</v>
      </c>
      <c r="F174" s="123" t="s">
        <v>214</v>
      </c>
      <c r="G174" s="124" t="s">
        <v>162</v>
      </c>
      <c r="H174" s="125">
        <v>2.3809999999999998</v>
      </c>
      <c r="I174" s="126"/>
      <c r="J174" s="126">
        <f>ROUND(I174*H174,2)</f>
        <v>0</v>
      </c>
      <c r="K174" s="123" t="s">
        <v>127</v>
      </c>
      <c r="L174" s="30"/>
      <c r="M174" s="127" t="s">
        <v>3</v>
      </c>
      <c r="N174" s="128" t="s">
        <v>40</v>
      </c>
      <c r="O174" s="129">
        <v>9.9000000000000005E-2</v>
      </c>
      <c r="P174" s="129">
        <f>O174*H174</f>
        <v>0.23571899999999998</v>
      </c>
      <c r="Q174" s="129">
        <v>0</v>
      </c>
      <c r="R174" s="129">
        <f>Q174*H174</f>
        <v>0</v>
      </c>
      <c r="S174" s="129">
        <v>0</v>
      </c>
      <c r="T174" s="130">
        <f>S174*H174</f>
        <v>0</v>
      </c>
      <c r="AR174" s="131" t="s">
        <v>128</v>
      </c>
      <c r="AT174" s="131" t="s">
        <v>123</v>
      </c>
      <c r="AU174" s="131" t="s">
        <v>129</v>
      </c>
      <c r="AY174" s="18" t="s">
        <v>119</v>
      </c>
      <c r="BE174" s="132">
        <f>IF(N174="základní",J174,0)</f>
        <v>0</v>
      </c>
      <c r="BF174" s="132">
        <f>IF(N174="snížená",J174,0)</f>
        <v>0</v>
      </c>
      <c r="BG174" s="132">
        <f>IF(N174="zákl. přenesená",J174,0)</f>
        <v>0</v>
      </c>
      <c r="BH174" s="132">
        <f>IF(N174="sníž. přenesená",J174,0)</f>
        <v>0</v>
      </c>
      <c r="BI174" s="132">
        <f>IF(N174="nulová",J174,0)</f>
        <v>0</v>
      </c>
      <c r="BJ174" s="18" t="s">
        <v>77</v>
      </c>
      <c r="BK174" s="132">
        <f>ROUND(I174*H174,2)</f>
        <v>0</v>
      </c>
      <c r="BL174" s="18" t="s">
        <v>128</v>
      </c>
      <c r="BM174" s="131" t="s">
        <v>215</v>
      </c>
    </row>
    <row r="175" spans="2:65" s="1" customFormat="1">
      <c r="B175" s="30"/>
      <c r="D175" s="133" t="s">
        <v>131</v>
      </c>
      <c r="F175" s="134" t="s">
        <v>216</v>
      </c>
      <c r="L175" s="30"/>
      <c r="M175" s="135"/>
      <c r="T175" s="50"/>
      <c r="AT175" s="18" t="s">
        <v>131</v>
      </c>
      <c r="AU175" s="18" t="s">
        <v>129</v>
      </c>
    </row>
    <row r="176" spans="2:65" s="12" customFormat="1">
      <c r="B176" s="136"/>
      <c r="D176" s="137" t="s">
        <v>133</v>
      </c>
      <c r="E176" s="138" t="s">
        <v>3</v>
      </c>
      <c r="F176" s="139" t="s">
        <v>202</v>
      </c>
      <c r="H176" s="140">
        <v>4.7610000000000001</v>
      </c>
      <c r="L176" s="136"/>
      <c r="M176" s="141"/>
      <c r="T176" s="142"/>
      <c r="AT176" s="138" t="s">
        <v>133</v>
      </c>
      <c r="AU176" s="138" t="s">
        <v>129</v>
      </c>
      <c r="AV176" s="12" t="s">
        <v>79</v>
      </c>
      <c r="AW176" s="12" t="s">
        <v>31</v>
      </c>
      <c r="AX176" s="12" t="s">
        <v>69</v>
      </c>
      <c r="AY176" s="138" t="s">
        <v>119</v>
      </c>
    </row>
    <row r="177" spans="2:65" s="12" customFormat="1">
      <c r="B177" s="136"/>
      <c r="D177" s="137" t="s">
        <v>133</v>
      </c>
      <c r="E177" s="138" t="s">
        <v>3</v>
      </c>
      <c r="F177" s="139" t="s">
        <v>203</v>
      </c>
      <c r="H177" s="140">
        <v>-16.823</v>
      </c>
      <c r="L177" s="136"/>
      <c r="M177" s="141"/>
      <c r="T177" s="142"/>
      <c r="AT177" s="138" t="s">
        <v>133</v>
      </c>
      <c r="AU177" s="138" t="s">
        <v>129</v>
      </c>
      <c r="AV177" s="12" t="s">
        <v>79</v>
      </c>
      <c r="AW177" s="12" t="s">
        <v>31</v>
      </c>
      <c r="AX177" s="12" t="s">
        <v>69</v>
      </c>
      <c r="AY177" s="138" t="s">
        <v>119</v>
      </c>
    </row>
    <row r="178" spans="2:65" s="15" customFormat="1">
      <c r="B178" s="154"/>
      <c r="D178" s="137" t="s">
        <v>133</v>
      </c>
      <c r="E178" s="155" t="s">
        <v>3</v>
      </c>
      <c r="F178" s="156" t="s">
        <v>156</v>
      </c>
      <c r="H178" s="157">
        <v>-12.062000000000001</v>
      </c>
      <c r="L178" s="154"/>
      <c r="M178" s="158"/>
      <c r="T178" s="159"/>
      <c r="AT178" s="155" t="s">
        <v>133</v>
      </c>
      <c r="AU178" s="155" t="s">
        <v>129</v>
      </c>
      <c r="AV178" s="15" t="s">
        <v>129</v>
      </c>
      <c r="AW178" s="15" t="s">
        <v>31</v>
      </c>
      <c r="AX178" s="15" t="s">
        <v>69</v>
      </c>
      <c r="AY178" s="155" t="s">
        <v>119</v>
      </c>
    </row>
    <row r="179" spans="2:65" s="12" customFormat="1">
      <c r="B179" s="136"/>
      <c r="D179" s="137" t="s">
        <v>133</v>
      </c>
      <c r="E179" s="138" t="s">
        <v>3</v>
      </c>
      <c r="F179" s="139" t="s">
        <v>204</v>
      </c>
      <c r="H179" s="140">
        <v>12.061999999999999</v>
      </c>
      <c r="L179" s="136"/>
      <c r="M179" s="141"/>
      <c r="T179" s="142"/>
      <c r="AT179" s="138" t="s">
        <v>133</v>
      </c>
      <c r="AU179" s="138" t="s">
        <v>129</v>
      </c>
      <c r="AV179" s="12" t="s">
        <v>79</v>
      </c>
      <c r="AW179" s="12" t="s">
        <v>31</v>
      </c>
      <c r="AX179" s="12" t="s">
        <v>69</v>
      </c>
      <c r="AY179" s="138" t="s">
        <v>119</v>
      </c>
    </row>
    <row r="180" spans="2:65" s="15" customFormat="1">
      <c r="B180" s="154"/>
      <c r="D180" s="137" t="s">
        <v>133</v>
      </c>
      <c r="E180" s="155" t="s">
        <v>3</v>
      </c>
      <c r="F180" s="156" t="s">
        <v>156</v>
      </c>
      <c r="H180" s="157">
        <v>12.061999999999999</v>
      </c>
      <c r="L180" s="154"/>
      <c r="M180" s="158"/>
      <c r="T180" s="159"/>
      <c r="AT180" s="155" t="s">
        <v>133</v>
      </c>
      <c r="AU180" s="155" t="s">
        <v>129</v>
      </c>
      <c r="AV180" s="15" t="s">
        <v>129</v>
      </c>
      <c r="AW180" s="15" t="s">
        <v>31</v>
      </c>
      <c r="AX180" s="15" t="s">
        <v>69</v>
      </c>
      <c r="AY180" s="155" t="s">
        <v>119</v>
      </c>
    </row>
    <row r="181" spans="2:65" s="12" customFormat="1">
      <c r="B181" s="136"/>
      <c r="D181" s="137" t="s">
        <v>133</v>
      </c>
      <c r="E181" s="138" t="s">
        <v>3</v>
      </c>
      <c r="F181" s="139" t="s">
        <v>217</v>
      </c>
      <c r="H181" s="140">
        <v>2.3809999999999998</v>
      </c>
      <c r="L181" s="136"/>
      <c r="M181" s="141"/>
      <c r="T181" s="142"/>
      <c r="AT181" s="138" t="s">
        <v>133</v>
      </c>
      <c r="AU181" s="138" t="s">
        <v>129</v>
      </c>
      <c r="AV181" s="12" t="s">
        <v>79</v>
      </c>
      <c r="AW181" s="12" t="s">
        <v>31</v>
      </c>
      <c r="AX181" s="12" t="s">
        <v>69</v>
      </c>
      <c r="AY181" s="138" t="s">
        <v>119</v>
      </c>
    </row>
    <row r="182" spans="2:65" s="15" customFormat="1">
      <c r="B182" s="154"/>
      <c r="D182" s="137" t="s">
        <v>133</v>
      </c>
      <c r="E182" s="155" t="s">
        <v>3</v>
      </c>
      <c r="F182" s="156" t="s">
        <v>156</v>
      </c>
      <c r="H182" s="157">
        <v>2.3809999999999998</v>
      </c>
      <c r="L182" s="154"/>
      <c r="M182" s="158"/>
      <c r="T182" s="159"/>
      <c r="AT182" s="155" t="s">
        <v>133</v>
      </c>
      <c r="AU182" s="155" t="s">
        <v>129</v>
      </c>
      <c r="AV182" s="15" t="s">
        <v>129</v>
      </c>
      <c r="AW182" s="15" t="s">
        <v>31</v>
      </c>
      <c r="AX182" s="15" t="s">
        <v>69</v>
      </c>
      <c r="AY182" s="155" t="s">
        <v>119</v>
      </c>
    </row>
    <row r="183" spans="2:65" s="13" customFormat="1">
      <c r="B183" s="143"/>
      <c r="D183" s="137" t="s">
        <v>133</v>
      </c>
      <c r="E183" s="144" t="s">
        <v>3</v>
      </c>
      <c r="F183" s="145" t="s">
        <v>135</v>
      </c>
      <c r="H183" s="146">
        <v>2.380999999999998</v>
      </c>
      <c r="L183" s="143"/>
      <c r="M183" s="147"/>
      <c r="T183" s="148"/>
      <c r="AT183" s="144" t="s">
        <v>133</v>
      </c>
      <c r="AU183" s="144" t="s">
        <v>129</v>
      </c>
      <c r="AV183" s="13" t="s">
        <v>128</v>
      </c>
      <c r="AW183" s="13" t="s">
        <v>31</v>
      </c>
      <c r="AX183" s="13" t="s">
        <v>77</v>
      </c>
      <c r="AY183" s="144" t="s">
        <v>119</v>
      </c>
    </row>
    <row r="184" spans="2:65" s="1" customFormat="1" ht="66.75" customHeight="1">
      <c r="B184" s="120"/>
      <c r="C184" s="121" t="s">
        <v>121</v>
      </c>
      <c r="D184" s="121" t="s">
        <v>123</v>
      </c>
      <c r="E184" s="122" t="s">
        <v>218</v>
      </c>
      <c r="F184" s="123" t="s">
        <v>219</v>
      </c>
      <c r="G184" s="124" t="s">
        <v>162</v>
      </c>
      <c r="H184" s="125">
        <v>45.23</v>
      </c>
      <c r="I184" s="126"/>
      <c r="J184" s="126">
        <f>ROUND(I184*H184,2)</f>
        <v>0</v>
      </c>
      <c r="K184" s="123" t="s">
        <v>127</v>
      </c>
      <c r="L184" s="30"/>
      <c r="M184" s="127" t="s">
        <v>3</v>
      </c>
      <c r="N184" s="128" t="s">
        <v>40</v>
      </c>
      <c r="O184" s="129">
        <v>6.0000000000000001E-3</v>
      </c>
      <c r="P184" s="129">
        <f>O184*H184</f>
        <v>0.27138000000000001</v>
      </c>
      <c r="Q184" s="129">
        <v>0</v>
      </c>
      <c r="R184" s="129">
        <f>Q184*H184</f>
        <v>0</v>
      </c>
      <c r="S184" s="129">
        <v>0</v>
      </c>
      <c r="T184" s="130">
        <f>S184*H184</f>
        <v>0</v>
      </c>
      <c r="AR184" s="131" t="s">
        <v>128</v>
      </c>
      <c r="AT184" s="131" t="s">
        <v>123</v>
      </c>
      <c r="AU184" s="131" t="s">
        <v>129</v>
      </c>
      <c r="AY184" s="18" t="s">
        <v>119</v>
      </c>
      <c r="BE184" s="132">
        <f>IF(N184="základní",J184,0)</f>
        <v>0</v>
      </c>
      <c r="BF184" s="132">
        <f>IF(N184="snížená",J184,0)</f>
        <v>0</v>
      </c>
      <c r="BG184" s="132">
        <f>IF(N184="zákl. přenesená",J184,0)</f>
        <v>0</v>
      </c>
      <c r="BH184" s="132">
        <f>IF(N184="sníž. přenesená",J184,0)</f>
        <v>0</v>
      </c>
      <c r="BI184" s="132">
        <f>IF(N184="nulová",J184,0)</f>
        <v>0</v>
      </c>
      <c r="BJ184" s="18" t="s">
        <v>77</v>
      </c>
      <c r="BK184" s="132">
        <f>ROUND(I184*H184,2)</f>
        <v>0</v>
      </c>
      <c r="BL184" s="18" t="s">
        <v>128</v>
      </c>
      <c r="BM184" s="131" t="s">
        <v>220</v>
      </c>
    </row>
    <row r="185" spans="2:65" s="1" customFormat="1">
      <c r="B185" s="30"/>
      <c r="D185" s="133" t="s">
        <v>131</v>
      </c>
      <c r="F185" s="134" t="s">
        <v>221</v>
      </c>
      <c r="L185" s="30"/>
      <c r="M185" s="135"/>
      <c r="T185" s="50"/>
      <c r="AT185" s="18" t="s">
        <v>131</v>
      </c>
      <c r="AU185" s="18" t="s">
        <v>129</v>
      </c>
    </row>
    <row r="186" spans="2:65" s="12" customFormat="1">
      <c r="B186" s="136"/>
      <c r="D186" s="137" t="s">
        <v>133</v>
      </c>
      <c r="E186" s="138" t="s">
        <v>3</v>
      </c>
      <c r="F186" s="139" t="s">
        <v>211</v>
      </c>
      <c r="H186" s="140">
        <v>45.23</v>
      </c>
      <c r="L186" s="136"/>
      <c r="M186" s="141"/>
      <c r="T186" s="142"/>
      <c r="AT186" s="138" t="s">
        <v>133</v>
      </c>
      <c r="AU186" s="138" t="s">
        <v>129</v>
      </c>
      <c r="AV186" s="12" t="s">
        <v>79</v>
      </c>
      <c r="AW186" s="12" t="s">
        <v>31</v>
      </c>
      <c r="AX186" s="12" t="s">
        <v>69</v>
      </c>
      <c r="AY186" s="138" t="s">
        <v>119</v>
      </c>
    </row>
    <row r="187" spans="2:65" s="13" customFormat="1">
      <c r="B187" s="143"/>
      <c r="D187" s="137" t="s">
        <v>133</v>
      </c>
      <c r="E187" s="144" t="s">
        <v>3</v>
      </c>
      <c r="F187" s="145" t="s">
        <v>135</v>
      </c>
      <c r="H187" s="146">
        <v>45.23</v>
      </c>
      <c r="L187" s="143"/>
      <c r="M187" s="147"/>
      <c r="T187" s="148"/>
      <c r="AT187" s="144" t="s">
        <v>133</v>
      </c>
      <c r="AU187" s="144" t="s">
        <v>129</v>
      </c>
      <c r="AV187" s="13" t="s">
        <v>128</v>
      </c>
      <c r="AW187" s="13" t="s">
        <v>31</v>
      </c>
      <c r="AX187" s="13" t="s">
        <v>77</v>
      </c>
      <c r="AY187" s="144" t="s">
        <v>119</v>
      </c>
    </row>
    <row r="188" spans="2:65" s="11" customFormat="1" ht="20.85" customHeight="1">
      <c r="B188" s="109"/>
      <c r="D188" s="110" t="s">
        <v>68</v>
      </c>
      <c r="E188" s="118" t="s">
        <v>222</v>
      </c>
      <c r="F188" s="118" t="s">
        <v>223</v>
      </c>
      <c r="J188" s="119">
        <f>BK188</f>
        <v>0</v>
      </c>
      <c r="L188" s="109"/>
      <c r="M188" s="113"/>
      <c r="P188" s="114">
        <f>SUM(P189:P205)</f>
        <v>7.3608540000000007</v>
      </c>
      <c r="R188" s="114">
        <f>SUM(R189:R205)</f>
        <v>0</v>
      </c>
      <c r="T188" s="115">
        <f>SUM(T189:T205)</f>
        <v>0</v>
      </c>
      <c r="AR188" s="110" t="s">
        <v>77</v>
      </c>
      <c r="AT188" s="116" t="s">
        <v>68</v>
      </c>
      <c r="AU188" s="116" t="s">
        <v>79</v>
      </c>
      <c r="AY188" s="110" t="s">
        <v>119</v>
      </c>
      <c r="BK188" s="117">
        <f>SUM(BK189:BK205)</f>
        <v>0</v>
      </c>
    </row>
    <row r="189" spans="2:65" s="1" customFormat="1" ht="44.25" customHeight="1">
      <c r="B189" s="120"/>
      <c r="C189" s="121" t="s">
        <v>224</v>
      </c>
      <c r="D189" s="121" t="s">
        <v>123</v>
      </c>
      <c r="E189" s="122" t="s">
        <v>225</v>
      </c>
      <c r="F189" s="123" t="s">
        <v>226</v>
      </c>
      <c r="G189" s="124" t="s">
        <v>227</v>
      </c>
      <c r="H189" s="125">
        <v>7.9509999999999996</v>
      </c>
      <c r="I189" s="126"/>
      <c r="J189" s="126">
        <f>ROUND(I189*H189,2)</f>
        <v>0</v>
      </c>
      <c r="K189" s="123" t="s">
        <v>127</v>
      </c>
      <c r="L189" s="30"/>
      <c r="M189" s="127" t="s">
        <v>3</v>
      </c>
      <c r="N189" s="128" t="s">
        <v>40</v>
      </c>
      <c r="O189" s="129">
        <v>0</v>
      </c>
      <c r="P189" s="129">
        <f>O189*H189</f>
        <v>0</v>
      </c>
      <c r="Q189" s="129">
        <v>0</v>
      </c>
      <c r="R189" s="129">
        <f>Q189*H189</f>
        <v>0</v>
      </c>
      <c r="S189" s="129">
        <v>0</v>
      </c>
      <c r="T189" s="130">
        <f>S189*H189</f>
        <v>0</v>
      </c>
      <c r="AR189" s="131" t="s">
        <v>128</v>
      </c>
      <c r="AT189" s="131" t="s">
        <v>123</v>
      </c>
      <c r="AU189" s="131" t="s">
        <v>129</v>
      </c>
      <c r="AY189" s="18" t="s">
        <v>119</v>
      </c>
      <c r="BE189" s="132">
        <f>IF(N189="základní",J189,0)</f>
        <v>0</v>
      </c>
      <c r="BF189" s="132">
        <f>IF(N189="snížená",J189,0)</f>
        <v>0</v>
      </c>
      <c r="BG189" s="132">
        <f>IF(N189="zákl. přenesená",J189,0)</f>
        <v>0</v>
      </c>
      <c r="BH189" s="132">
        <f>IF(N189="sníž. přenesená",J189,0)</f>
        <v>0</v>
      </c>
      <c r="BI189" s="132">
        <f>IF(N189="nulová",J189,0)</f>
        <v>0</v>
      </c>
      <c r="BJ189" s="18" t="s">
        <v>77</v>
      </c>
      <c r="BK189" s="132">
        <f>ROUND(I189*H189,2)</f>
        <v>0</v>
      </c>
      <c r="BL189" s="18" t="s">
        <v>128</v>
      </c>
      <c r="BM189" s="131" t="s">
        <v>228</v>
      </c>
    </row>
    <row r="190" spans="2:65" s="1" customFormat="1">
      <c r="B190" s="30"/>
      <c r="D190" s="133" t="s">
        <v>131</v>
      </c>
      <c r="F190" s="134" t="s">
        <v>229</v>
      </c>
      <c r="L190" s="30"/>
      <c r="M190" s="135"/>
      <c r="T190" s="50"/>
      <c r="AT190" s="18" t="s">
        <v>131</v>
      </c>
      <c r="AU190" s="18" t="s">
        <v>129</v>
      </c>
    </row>
    <row r="191" spans="2:65" s="12" customFormat="1">
      <c r="B191" s="136"/>
      <c r="D191" s="137" t="s">
        <v>133</v>
      </c>
      <c r="E191" s="138" t="s">
        <v>3</v>
      </c>
      <c r="F191" s="139" t="s">
        <v>230</v>
      </c>
      <c r="H191" s="140">
        <v>7.9509999999999996</v>
      </c>
      <c r="L191" s="136"/>
      <c r="M191" s="141"/>
      <c r="T191" s="142"/>
      <c r="AT191" s="138" t="s">
        <v>133</v>
      </c>
      <c r="AU191" s="138" t="s">
        <v>129</v>
      </c>
      <c r="AV191" s="12" t="s">
        <v>79</v>
      </c>
      <c r="AW191" s="12" t="s">
        <v>31</v>
      </c>
      <c r="AX191" s="12" t="s">
        <v>69</v>
      </c>
      <c r="AY191" s="138" t="s">
        <v>119</v>
      </c>
    </row>
    <row r="192" spans="2:65" s="13" customFormat="1">
      <c r="B192" s="143"/>
      <c r="D192" s="137" t="s">
        <v>133</v>
      </c>
      <c r="E192" s="144" t="s">
        <v>3</v>
      </c>
      <c r="F192" s="145" t="s">
        <v>135</v>
      </c>
      <c r="H192" s="146">
        <v>7.9509999999999996</v>
      </c>
      <c r="L192" s="143"/>
      <c r="M192" s="147"/>
      <c r="T192" s="148"/>
      <c r="AT192" s="144" t="s">
        <v>133</v>
      </c>
      <c r="AU192" s="144" t="s">
        <v>129</v>
      </c>
      <c r="AV192" s="13" t="s">
        <v>128</v>
      </c>
      <c r="AW192" s="13" t="s">
        <v>31</v>
      </c>
      <c r="AX192" s="13" t="s">
        <v>77</v>
      </c>
      <c r="AY192" s="144" t="s">
        <v>119</v>
      </c>
    </row>
    <row r="193" spans="2:65" s="1" customFormat="1" ht="37.9" customHeight="1">
      <c r="B193" s="120"/>
      <c r="C193" s="121" t="s">
        <v>157</v>
      </c>
      <c r="D193" s="121" t="s">
        <v>123</v>
      </c>
      <c r="E193" s="122" t="s">
        <v>231</v>
      </c>
      <c r="F193" s="123" t="s">
        <v>232</v>
      </c>
      <c r="G193" s="124" t="s">
        <v>162</v>
      </c>
      <c r="H193" s="125">
        <v>4.7610000000000001</v>
      </c>
      <c r="I193" s="126"/>
      <c r="J193" s="126">
        <f>ROUND(I193*H193,2)</f>
        <v>0</v>
      </c>
      <c r="K193" s="123" t="s">
        <v>127</v>
      </c>
      <c r="L193" s="30"/>
      <c r="M193" s="127" t="s">
        <v>3</v>
      </c>
      <c r="N193" s="128" t="s">
        <v>40</v>
      </c>
      <c r="O193" s="129">
        <v>8.9999999999999993E-3</v>
      </c>
      <c r="P193" s="129">
        <f>O193*H193</f>
        <v>4.2848999999999998E-2</v>
      </c>
      <c r="Q193" s="129">
        <v>0</v>
      </c>
      <c r="R193" s="129">
        <f>Q193*H193</f>
        <v>0</v>
      </c>
      <c r="S193" s="129">
        <v>0</v>
      </c>
      <c r="T193" s="130">
        <f>S193*H193</f>
        <v>0</v>
      </c>
      <c r="AR193" s="131" t="s">
        <v>128</v>
      </c>
      <c r="AT193" s="131" t="s">
        <v>123</v>
      </c>
      <c r="AU193" s="131" t="s">
        <v>129</v>
      </c>
      <c r="AY193" s="18" t="s">
        <v>119</v>
      </c>
      <c r="BE193" s="132">
        <f>IF(N193="základní",J193,0)</f>
        <v>0</v>
      </c>
      <c r="BF193" s="132">
        <f>IF(N193="snížená",J193,0)</f>
        <v>0</v>
      </c>
      <c r="BG193" s="132">
        <f>IF(N193="zákl. přenesená",J193,0)</f>
        <v>0</v>
      </c>
      <c r="BH193" s="132">
        <f>IF(N193="sníž. přenesená",J193,0)</f>
        <v>0</v>
      </c>
      <c r="BI193" s="132">
        <f>IF(N193="nulová",J193,0)</f>
        <v>0</v>
      </c>
      <c r="BJ193" s="18" t="s">
        <v>77</v>
      </c>
      <c r="BK193" s="132">
        <f>ROUND(I193*H193,2)</f>
        <v>0</v>
      </c>
      <c r="BL193" s="18" t="s">
        <v>128</v>
      </c>
      <c r="BM193" s="131" t="s">
        <v>233</v>
      </c>
    </row>
    <row r="194" spans="2:65" s="1" customFormat="1">
      <c r="B194" s="30"/>
      <c r="D194" s="133" t="s">
        <v>131</v>
      </c>
      <c r="F194" s="134" t="s">
        <v>234</v>
      </c>
      <c r="L194" s="30"/>
      <c r="M194" s="135"/>
      <c r="T194" s="50"/>
      <c r="AT194" s="18" t="s">
        <v>131</v>
      </c>
      <c r="AU194" s="18" t="s">
        <v>129</v>
      </c>
    </row>
    <row r="195" spans="2:65" s="12" customFormat="1">
      <c r="B195" s="136"/>
      <c r="D195" s="137" t="s">
        <v>133</v>
      </c>
      <c r="E195" s="138" t="s">
        <v>3</v>
      </c>
      <c r="F195" s="139" t="s">
        <v>235</v>
      </c>
      <c r="H195" s="140">
        <v>4.7610000000000001</v>
      </c>
      <c r="L195" s="136"/>
      <c r="M195" s="141"/>
      <c r="T195" s="142"/>
      <c r="AT195" s="138" t="s">
        <v>133</v>
      </c>
      <c r="AU195" s="138" t="s">
        <v>129</v>
      </c>
      <c r="AV195" s="12" t="s">
        <v>79</v>
      </c>
      <c r="AW195" s="12" t="s">
        <v>31</v>
      </c>
      <c r="AX195" s="12" t="s">
        <v>69</v>
      </c>
      <c r="AY195" s="138" t="s">
        <v>119</v>
      </c>
    </row>
    <row r="196" spans="2:65" s="13" customFormat="1">
      <c r="B196" s="143"/>
      <c r="D196" s="137" t="s">
        <v>133</v>
      </c>
      <c r="E196" s="144" t="s">
        <v>3</v>
      </c>
      <c r="F196" s="145" t="s">
        <v>135</v>
      </c>
      <c r="H196" s="146">
        <v>4.7610000000000001</v>
      </c>
      <c r="L196" s="143"/>
      <c r="M196" s="147"/>
      <c r="T196" s="148"/>
      <c r="AT196" s="144" t="s">
        <v>133</v>
      </c>
      <c r="AU196" s="144" t="s">
        <v>129</v>
      </c>
      <c r="AV196" s="13" t="s">
        <v>128</v>
      </c>
      <c r="AW196" s="13" t="s">
        <v>31</v>
      </c>
      <c r="AX196" s="13" t="s">
        <v>77</v>
      </c>
      <c r="AY196" s="144" t="s">
        <v>119</v>
      </c>
    </row>
    <row r="197" spans="2:65" s="1" customFormat="1" ht="66.75" customHeight="1">
      <c r="B197" s="120"/>
      <c r="C197" s="121" t="s">
        <v>236</v>
      </c>
      <c r="D197" s="121" t="s">
        <v>123</v>
      </c>
      <c r="E197" s="122" t="s">
        <v>237</v>
      </c>
      <c r="F197" s="123" t="s">
        <v>238</v>
      </c>
      <c r="G197" s="124" t="s">
        <v>162</v>
      </c>
      <c r="H197" s="125">
        <v>16.823</v>
      </c>
      <c r="I197" s="126"/>
      <c r="J197" s="126">
        <f>ROUND(I197*H197,2)</f>
        <v>0</v>
      </c>
      <c r="K197" s="123" t="s">
        <v>127</v>
      </c>
      <c r="L197" s="30"/>
      <c r="M197" s="127" t="s">
        <v>3</v>
      </c>
      <c r="N197" s="128" t="s">
        <v>40</v>
      </c>
      <c r="O197" s="129">
        <v>0.435</v>
      </c>
      <c r="P197" s="129">
        <f>O197*H197</f>
        <v>7.3180050000000003</v>
      </c>
      <c r="Q197" s="129">
        <v>0</v>
      </c>
      <c r="R197" s="129">
        <f>Q197*H197</f>
        <v>0</v>
      </c>
      <c r="S197" s="129">
        <v>0</v>
      </c>
      <c r="T197" s="130">
        <f>S197*H197</f>
        <v>0</v>
      </c>
      <c r="AR197" s="131" t="s">
        <v>128</v>
      </c>
      <c r="AT197" s="131" t="s">
        <v>123</v>
      </c>
      <c r="AU197" s="131" t="s">
        <v>129</v>
      </c>
      <c r="AY197" s="18" t="s">
        <v>119</v>
      </c>
      <c r="BE197" s="132">
        <f>IF(N197="základní",J197,0)</f>
        <v>0</v>
      </c>
      <c r="BF197" s="132">
        <f>IF(N197="snížená",J197,0)</f>
        <v>0</v>
      </c>
      <c r="BG197" s="132">
        <f>IF(N197="zákl. přenesená",J197,0)</f>
        <v>0</v>
      </c>
      <c r="BH197" s="132">
        <f>IF(N197="sníž. přenesená",J197,0)</f>
        <v>0</v>
      </c>
      <c r="BI197" s="132">
        <f>IF(N197="nulová",J197,0)</f>
        <v>0</v>
      </c>
      <c r="BJ197" s="18" t="s">
        <v>77</v>
      </c>
      <c r="BK197" s="132">
        <f>ROUND(I197*H197,2)</f>
        <v>0</v>
      </c>
      <c r="BL197" s="18" t="s">
        <v>128</v>
      </c>
      <c r="BM197" s="131" t="s">
        <v>239</v>
      </c>
    </row>
    <row r="198" spans="2:65" s="1" customFormat="1">
      <c r="B198" s="30"/>
      <c r="D198" s="133" t="s">
        <v>131</v>
      </c>
      <c r="F198" s="134" t="s">
        <v>240</v>
      </c>
      <c r="L198" s="30"/>
      <c r="M198" s="135"/>
      <c r="T198" s="50"/>
      <c r="AT198" s="18" t="s">
        <v>131</v>
      </c>
      <c r="AU198" s="18" t="s">
        <v>129</v>
      </c>
    </row>
    <row r="199" spans="2:65" s="14" customFormat="1">
      <c r="B199" s="149"/>
      <c r="D199" s="137" t="s">
        <v>133</v>
      </c>
      <c r="E199" s="150" t="s">
        <v>3</v>
      </c>
      <c r="F199" s="151" t="s">
        <v>241</v>
      </c>
      <c r="H199" s="150" t="s">
        <v>3</v>
      </c>
      <c r="L199" s="149"/>
      <c r="M199" s="152"/>
      <c r="T199" s="153"/>
      <c r="AT199" s="150" t="s">
        <v>133</v>
      </c>
      <c r="AU199" s="150" t="s">
        <v>129</v>
      </c>
      <c r="AV199" s="14" t="s">
        <v>77</v>
      </c>
      <c r="AW199" s="14" t="s">
        <v>31</v>
      </c>
      <c r="AX199" s="14" t="s">
        <v>69</v>
      </c>
      <c r="AY199" s="150" t="s">
        <v>119</v>
      </c>
    </row>
    <row r="200" spans="2:65" s="12" customFormat="1">
      <c r="B200" s="136"/>
      <c r="D200" s="137" t="s">
        <v>133</v>
      </c>
      <c r="E200" s="138" t="s">
        <v>3</v>
      </c>
      <c r="F200" s="139" t="s">
        <v>242</v>
      </c>
      <c r="H200" s="140">
        <v>18.256</v>
      </c>
      <c r="L200" s="136"/>
      <c r="M200" s="141"/>
      <c r="T200" s="142"/>
      <c r="AT200" s="138" t="s">
        <v>133</v>
      </c>
      <c r="AU200" s="138" t="s">
        <v>129</v>
      </c>
      <c r="AV200" s="12" t="s">
        <v>79</v>
      </c>
      <c r="AW200" s="12" t="s">
        <v>31</v>
      </c>
      <c r="AX200" s="12" t="s">
        <v>69</v>
      </c>
      <c r="AY200" s="138" t="s">
        <v>119</v>
      </c>
    </row>
    <row r="201" spans="2:65" s="12" customFormat="1">
      <c r="B201" s="136"/>
      <c r="D201" s="137" t="s">
        <v>133</v>
      </c>
      <c r="E201" s="138" t="s">
        <v>3</v>
      </c>
      <c r="F201" s="139" t="s">
        <v>243</v>
      </c>
      <c r="H201" s="140">
        <v>-1.4330000000000001</v>
      </c>
      <c r="L201" s="136"/>
      <c r="M201" s="141"/>
      <c r="T201" s="142"/>
      <c r="AT201" s="138" t="s">
        <v>133</v>
      </c>
      <c r="AU201" s="138" t="s">
        <v>129</v>
      </c>
      <c r="AV201" s="12" t="s">
        <v>79</v>
      </c>
      <c r="AW201" s="12" t="s">
        <v>31</v>
      </c>
      <c r="AX201" s="12" t="s">
        <v>69</v>
      </c>
      <c r="AY201" s="138" t="s">
        <v>119</v>
      </c>
    </row>
    <row r="202" spans="2:65" s="13" customFormat="1">
      <c r="B202" s="143"/>
      <c r="D202" s="137" t="s">
        <v>133</v>
      </c>
      <c r="E202" s="144" t="s">
        <v>3</v>
      </c>
      <c r="F202" s="145" t="s">
        <v>135</v>
      </c>
      <c r="H202" s="146">
        <v>16.823</v>
      </c>
      <c r="L202" s="143"/>
      <c r="M202" s="147"/>
      <c r="T202" s="148"/>
      <c r="AT202" s="144" t="s">
        <v>133</v>
      </c>
      <c r="AU202" s="144" t="s">
        <v>129</v>
      </c>
      <c r="AV202" s="13" t="s">
        <v>128</v>
      </c>
      <c r="AW202" s="13" t="s">
        <v>31</v>
      </c>
      <c r="AX202" s="13" t="s">
        <v>77</v>
      </c>
      <c r="AY202" s="144" t="s">
        <v>119</v>
      </c>
    </row>
    <row r="203" spans="2:65" s="1" customFormat="1" ht="16.5" customHeight="1">
      <c r="B203" s="120"/>
      <c r="C203" s="160" t="s">
        <v>9</v>
      </c>
      <c r="D203" s="160" t="s">
        <v>244</v>
      </c>
      <c r="E203" s="161" t="s">
        <v>245</v>
      </c>
      <c r="F203" s="162" t="s">
        <v>246</v>
      </c>
      <c r="G203" s="163" t="s">
        <v>227</v>
      </c>
      <c r="H203" s="164">
        <v>36.168999999999997</v>
      </c>
      <c r="I203" s="165"/>
      <c r="J203" s="165">
        <f>ROUND(I203*H203,2)</f>
        <v>0</v>
      </c>
      <c r="K203" s="162" t="s">
        <v>127</v>
      </c>
      <c r="L203" s="166"/>
      <c r="M203" s="167" t="s">
        <v>3</v>
      </c>
      <c r="N203" s="168" t="s">
        <v>40</v>
      </c>
      <c r="O203" s="129">
        <v>0</v>
      </c>
      <c r="P203" s="129">
        <f>O203*H203</f>
        <v>0</v>
      </c>
      <c r="Q203" s="129">
        <v>0</v>
      </c>
      <c r="R203" s="129">
        <f>Q203*H203</f>
        <v>0</v>
      </c>
      <c r="S203" s="129">
        <v>0</v>
      </c>
      <c r="T203" s="130">
        <f>S203*H203</f>
        <v>0</v>
      </c>
      <c r="AR203" s="131" t="s">
        <v>197</v>
      </c>
      <c r="AT203" s="131" t="s">
        <v>244</v>
      </c>
      <c r="AU203" s="131" t="s">
        <v>129</v>
      </c>
      <c r="AY203" s="18" t="s">
        <v>119</v>
      </c>
      <c r="BE203" s="132">
        <f>IF(N203="základní",J203,0)</f>
        <v>0</v>
      </c>
      <c r="BF203" s="132">
        <f>IF(N203="snížená",J203,0)</f>
        <v>0</v>
      </c>
      <c r="BG203" s="132">
        <f>IF(N203="zákl. přenesená",J203,0)</f>
        <v>0</v>
      </c>
      <c r="BH203" s="132">
        <f>IF(N203="sníž. přenesená",J203,0)</f>
        <v>0</v>
      </c>
      <c r="BI203" s="132">
        <f>IF(N203="nulová",J203,0)</f>
        <v>0</v>
      </c>
      <c r="BJ203" s="18" t="s">
        <v>77</v>
      </c>
      <c r="BK203" s="132">
        <f>ROUND(I203*H203,2)</f>
        <v>0</v>
      </c>
      <c r="BL203" s="18" t="s">
        <v>128</v>
      </c>
      <c r="BM203" s="131" t="s">
        <v>247</v>
      </c>
    </row>
    <row r="204" spans="2:65" s="12" customFormat="1">
      <c r="B204" s="136"/>
      <c r="D204" s="137" t="s">
        <v>133</v>
      </c>
      <c r="E204" s="138" t="s">
        <v>3</v>
      </c>
      <c r="F204" s="139" t="s">
        <v>248</v>
      </c>
      <c r="H204" s="140">
        <v>36.168999999999997</v>
      </c>
      <c r="L204" s="136"/>
      <c r="M204" s="141"/>
      <c r="T204" s="142"/>
      <c r="AT204" s="138" t="s">
        <v>133</v>
      </c>
      <c r="AU204" s="138" t="s">
        <v>129</v>
      </c>
      <c r="AV204" s="12" t="s">
        <v>79</v>
      </c>
      <c r="AW204" s="12" t="s">
        <v>31</v>
      </c>
      <c r="AX204" s="12" t="s">
        <v>69</v>
      </c>
      <c r="AY204" s="138" t="s">
        <v>119</v>
      </c>
    </row>
    <row r="205" spans="2:65" s="13" customFormat="1">
      <c r="B205" s="143"/>
      <c r="D205" s="137" t="s">
        <v>133</v>
      </c>
      <c r="E205" s="144" t="s">
        <v>3</v>
      </c>
      <c r="F205" s="145" t="s">
        <v>135</v>
      </c>
      <c r="H205" s="146">
        <v>36.168999999999997</v>
      </c>
      <c r="L205" s="143"/>
      <c r="M205" s="147"/>
      <c r="T205" s="148"/>
      <c r="AT205" s="144" t="s">
        <v>133</v>
      </c>
      <c r="AU205" s="144" t="s">
        <v>129</v>
      </c>
      <c r="AV205" s="13" t="s">
        <v>128</v>
      </c>
      <c r="AW205" s="13" t="s">
        <v>31</v>
      </c>
      <c r="AX205" s="13" t="s">
        <v>77</v>
      </c>
      <c r="AY205" s="144" t="s">
        <v>119</v>
      </c>
    </row>
    <row r="206" spans="2:65" s="11" customFormat="1" ht="20.85" customHeight="1">
      <c r="B206" s="109"/>
      <c r="D206" s="110" t="s">
        <v>68</v>
      </c>
      <c r="E206" s="118" t="s">
        <v>249</v>
      </c>
      <c r="F206" s="118" t="s">
        <v>250</v>
      </c>
      <c r="J206" s="119">
        <f>BK206</f>
        <v>0</v>
      </c>
      <c r="L206" s="109"/>
      <c r="M206" s="113"/>
      <c r="P206" s="114">
        <f>SUM(P207:P210)</f>
        <v>0.65721599999999991</v>
      </c>
      <c r="R206" s="114">
        <f>SUM(R207:R210)</f>
        <v>0</v>
      </c>
      <c r="T206" s="115">
        <f>SUM(T207:T210)</f>
        <v>0</v>
      </c>
      <c r="AR206" s="110" t="s">
        <v>77</v>
      </c>
      <c r="AT206" s="116" t="s">
        <v>68</v>
      </c>
      <c r="AU206" s="116" t="s">
        <v>79</v>
      </c>
      <c r="AY206" s="110" t="s">
        <v>119</v>
      </c>
      <c r="BK206" s="117">
        <f>SUM(BK207:BK210)</f>
        <v>0</v>
      </c>
    </row>
    <row r="207" spans="2:65" s="1" customFormat="1" ht="24.2" customHeight="1">
      <c r="B207" s="120"/>
      <c r="C207" s="121" t="s">
        <v>195</v>
      </c>
      <c r="D207" s="121" t="s">
        <v>123</v>
      </c>
      <c r="E207" s="122" t="s">
        <v>251</v>
      </c>
      <c r="F207" s="123" t="s">
        <v>252</v>
      </c>
      <c r="G207" s="124" t="s">
        <v>253</v>
      </c>
      <c r="H207" s="125">
        <v>36.512</v>
      </c>
      <c r="I207" s="126"/>
      <c r="J207" s="126">
        <f>ROUND(I207*H207,2)</f>
        <v>0</v>
      </c>
      <c r="K207" s="123" t="s">
        <v>3</v>
      </c>
      <c r="L207" s="30"/>
      <c r="M207" s="127" t="s">
        <v>3</v>
      </c>
      <c r="N207" s="128" t="s">
        <v>40</v>
      </c>
      <c r="O207" s="129">
        <v>1.7999999999999999E-2</v>
      </c>
      <c r="P207" s="129">
        <f>O207*H207</f>
        <v>0.65721599999999991</v>
      </c>
      <c r="Q207" s="129">
        <v>0</v>
      </c>
      <c r="R207" s="129">
        <f>Q207*H207</f>
        <v>0</v>
      </c>
      <c r="S207" s="129">
        <v>0</v>
      </c>
      <c r="T207" s="130">
        <f>S207*H207</f>
        <v>0</v>
      </c>
      <c r="AR207" s="131" t="s">
        <v>128</v>
      </c>
      <c r="AT207" s="131" t="s">
        <v>123</v>
      </c>
      <c r="AU207" s="131" t="s">
        <v>129</v>
      </c>
      <c r="AY207" s="18" t="s">
        <v>119</v>
      </c>
      <c r="BE207" s="132">
        <f>IF(N207="základní",J207,0)</f>
        <v>0</v>
      </c>
      <c r="BF207" s="132">
        <f>IF(N207="snížená",J207,0)</f>
        <v>0</v>
      </c>
      <c r="BG207" s="132">
        <f>IF(N207="zákl. přenesená",J207,0)</f>
        <v>0</v>
      </c>
      <c r="BH207" s="132">
        <f>IF(N207="sníž. přenesená",J207,0)</f>
        <v>0</v>
      </c>
      <c r="BI207" s="132">
        <f>IF(N207="nulová",J207,0)</f>
        <v>0</v>
      </c>
      <c r="BJ207" s="18" t="s">
        <v>77</v>
      </c>
      <c r="BK207" s="132">
        <f>ROUND(I207*H207,2)</f>
        <v>0</v>
      </c>
      <c r="BL207" s="18" t="s">
        <v>128</v>
      </c>
      <c r="BM207" s="131" t="s">
        <v>254</v>
      </c>
    </row>
    <row r="208" spans="2:65" s="12" customFormat="1">
      <c r="B208" s="136"/>
      <c r="D208" s="137" t="s">
        <v>133</v>
      </c>
      <c r="E208" s="138" t="s">
        <v>3</v>
      </c>
      <c r="F208" s="139" t="s">
        <v>255</v>
      </c>
      <c r="H208" s="140">
        <v>36.512</v>
      </c>
      <c r="L208" s="136"/>
      <c r="M208" s="141"/>
      <c r="T208" s="142"/>
      <c r="AT208" s="138" t="s">
        <v>133</v>
      </c>
      <c r="AU208" s="138" t="s">
        <v>129</v>
      </c>
      <c r="AV208" s="12" t="s">
        <v>79</v>
      </c>
      <c r="AW208" s="12" t="s">
        <v>31</v>
      </c>
      <c r="AX208" s="12" t="s">
        <v>69</v>
      </c>
      <c r="AY208" s="138" t="s">
        <v>119</v>
      </c>
    </row>
    <row r="209" spans="2:65" s="15" customFormat="1">
      <c r="B209" s="154"/>
      <c r="D209" s="137" t="s">
        <v>133</v>
      </c>
      <c r="E209" s="155" t="s">
        <v>3</v>
      </c>
      <c r="F209" s="156" t="s">
        <v>156</v>
      </c>
      <c r="H209" s="157">
        <v>36.512</v>
      </c>
      <c r="L209" s="154"/>
      <c r="M209" s="158"/>
      <c r="T209" s="159"/>
      <c r="AT209" s="155" t="s">
        <v>133</v>
      </c>
      <c r="AU209" s="155" t="s">
        <v>129</v>
      </c>
      <c r="AV209" s="15" t="s">
        <v>129</v>
      </c>
      <c r="AW209" s="15" t="s">
        <v>31</v>
      </c>
      <c r="AX209" s="15" t="s">
        <v>69</v>
      </c>
      <c r="AY209" s="155" t="s">
        <v>119</v>
      </c>
    </row>
    <row r="210" spans="2:65" s="13" customFormat="1">
      <c r="B210" s="143"/>
      <c r="D210" s="137" t="s">
        <v>133</v>
      </c>
      <c r="E210" s="144" t="s">
        <v>3</v>
      </c>
      <c r="F210" s="145" t="s">
        <v>135</v>
      </c>
      <c r="H210" s="146">
        <v>36.512</v>
      </c>
      <c r="L210" s="143"/>
      <c r="M210" s="147"/>
      <c r="T210" s="148"/>
      <c r="AT210" s="144" t="s">
        <v>133</v>
      </c>
      <c r="AU210" s="144" t="s">
        <v>129</v>
      </c>
      <c r="AV210" s="13" t="s">
        <v>128</v>
      </c>
      <c r="AW210" s="13" t="s">
        <v>31</v>
      </c>
      <c r="AX210" s="13" t="s">
        <v>77</v>
      </c>
      <c r="AY210" s="144" t="s">
        <v>119</v>
      </c>
    </row>
    <row r="211" spans="2:65" s="11" customFormat="1" ht="22.9" customHeight="1">
      <c r="B211" s="109"/>
      <c r="D211" s="110" t="s">
        <v>68</v>
      </c>
      <c r="E211" s="118" t="s">
        <v>129</v>
      </c>
      <c r="F211" s="118" t="s">
        <v>256</v>
      </c>
      <c r="J211" s="119">
        <f>BK211</f>
        <v>0</v>
      </c>
      <c r="L211" s="109"/>
      <c r="M211" s="113"/>
      <c r="P211" s="114">
        <f>P212</f>
        <v>3.8794000000000004</v>
      </c>
      <c r="R211" s="114">
        <f>R212</f>
        <v>0</v>
      </c>
      <c r="T211" s="115">
        <f>T212</f>
        <v>0</v>
      </c>
      <c r="AR211" s="110" t="s">
        <v>77</v>
      </c>
      <c r="AT211" s="116" t="s">
        <v>68</v>
      </c>
      <c r="AU211" s="116" t="s">
        <v>77</v>
      </c>
      <c r="AY211" s="110" t="s">
        <v>119</v>
      </c>
      <c r="BK211" s="117">
        <f>BK212</f>
        <v>0</v>
      </c>
    </row>
    <row r="212" spans="2:65" s="11" customFormat="1" ht="20.85" customHeight="1">
      <c r="B212" s="109"/>
      <c r="D212" s="110" t="s">
        <v>68</v>
      </c>
      <c r="E212" s="118" t="s">
        <v>257</v>
      </c>
      <c r="F212" s="118" t="s">
        <v>258</v>
      </c>
      <c r="J212" s="119">
        <f>BK212</f>
        <v>0</v>
      </c>
      <c r="L212" s="109"/>
      <c r="M212" s="113"/>
      <c r="P212" s="114">
        <f>SUM(P213:P217)</f>
        <v>3.8794000000000004</v>
      </c>
      <c r="R212" s="114">
        <f>SUM(R213:R217)</f>
        <v>0</v>
      </c>
      <c r="T212" s="115">
        <f>SUM(T213:T217)</f>
        <v>0</v>
      </c>
      <c r="AR212" s="110" t="s">
        <v>77</v>
      </c>
      <c r="AT212" s="116" t="s">
        <v>68</v>
      </c>
      <c r="AU212" s="116" t="s">
        <v>79</v>
      </c>
      <c r="AY212" s="110" t="s">
        <v>119</v>
      </c>
      <c r="BK212" s="117">
        <f>SUM(BK213:BK217)</f>
        <v>0</v>
      </c>
    </row>
    <row r="213" spans="2:65" s="1" customFormat="1" ht="24.2" customHeight="1">
      <c r="B213" s="120"/>
      <c r="C213" s="121" t="s">
        <v>222</v>
      </c>
      <c r="D213" s="121" t="s">
        <v>123</v>
      </c>
      <c r="E213" s="122" t="s">
        <v>259</v>
      </c>
      <c r="F213" s="123" t="s">
        <v>260</v>
      </c>
      <c r="G213" s="124" t="s">
        <v>144</v>
      </c>
      <c r="H213" s="125">
        <v>45.64</v>
      </c>
      <c r="I213" s="126"/>
      <c r="J213" s="126">
        <f>ROUND(I213*H213,2)</f>
        <v>0</v>
      </c>
      <c r="K213" s="123" t="s">
        <v>127</v>
      </c>
      <c r="L213" s="30"/>
      <c r="M213" s="127" t="s">
        <v>3</v>
      </c>
      <c r="N213" s="128" t="s">
        <v>40</v>
      </c>
      <c r="O213" s="129">
        <v>8.5000000000000006E-2</v>
      </c>
      <c r="P213" s="129">
        <f>O213*H213</f>
        <v>3.8794000000000004</v>
      </c>
      <c r="Q213" s="129">
        <v>0</v>
      </c>
      <c r="R213" s="129">
        <f>Q213*H213</f>
        <v>0</v>
      </c>
      <c r="S213" s="129">
        <v>0</v>
      </c>
      <c r="T213" s="130">
        <f>S213*H213</f>
        <v>0</v>
      </c>
      <c r="AR213" s="131" t="s">
        <v>128</v>
      </c>
      <c r="AT213" s="131" t="s">
        <v>123</v>
      </c>
      <c r="AU213" s="131" t="s">
        <v>129</v>
      </c>
      <c r="AY213" s="18" t="s">
        <v>119</v>
      </c>
      <c r="BE213" s="132">
        <f>IF(N213="základní",J213,0)</f>
        <v>0</v>
      </c>
      <c r="BF213" s="132">
        <f>IF(N213="snížená",J213,0)</f>
        <v>0</v>
      </c>
      <c r="BG213" s="132">
        <f>IF(N213="zákl. přenesená",J213,0)</f>
        <v>0</v>
      </c>
      <c r="BH213" s="132">
        <f>IF(N213="sníž. přenesená",J213,0)</f>
        <v>0</v>
      </c>
      <c r="BI213" s="132">
        <f>IF(N213="nulová",J213,0)</f>
        <v>0</v>
      </c>
      <c r="BJ213" s="18" t="s">
        <v>77</v>
      </c>
      <c r="BK213" s="132">
        <f>ROUND(I213*H213,2)</f>
        <v>0</v>
      </c>
      <c r="BL213" s="18" t="s">
        <v>128</v>
      </c>
      <c r="BM213" s="131" t="s">
        <v>261</v>
      </c>
    </row>
    <row r="214" spans="2:65" s="1" customFormat="1">
      <c r="B214" s="30"/>
      <c r="D214" s="133" t="s">
        <v>131</v>
      </c>
      <c r="F214" s="134" t="s">
        <v>262</v>
      </c>
      <c r="L214" s="30"/>
      <c r="M214" s="135"/>
      <c r="T214" s="50"/>
      <c r="AT214" s="18" t="s">
        <v>131</v>
      </c>
      <c r="AU214" s="18" t="s">
        <v>129</v>
      </c>
    </row>
    <row r="215" spans="2:65" s="12" customFormat="1">
      <c r="B215" s="136"/>
      <c r="D215" s="137" t="s">
        <v>133</v>
      </c>
      <c r="E215" s="138" t="s">
        <v>3</v>
      </c>
      <c r="F215" s="139" t="s">
        <v>263</v>
      </c>
      <c r="H215" s="140">
        <v>45.64</v>
      </c>
      <c r="L215" s="136"/>
      <c r="M215" s="141"/>
      <c r="T215" s="142"/>
      <c r="AT215" s="138" t="s">
        <v>133</v>
      </c>
      <c r="AU215" s="138" t="s">
        <v>129</v>
      </c>
      <c r="AV215" s="12" t="s">
        <v>79</v>
      </c>
      <c r="AW215" s="12" t="s">
        <v>31</v>
      </c>
      <c r="AX215" s="12" t="s">
        <v>69</v>
      </c>
      <c r="AY215" s="138" t="s">
        <v>119</v>
      </c>
    </row>
    <row r="216" spans="2:65" s="15" customFormat="1">
      <c r="B216" s="154"/>
      <c r="D216" s="137" t="s">
        <v>133</v>
      </c>
      <c r="E216" s="155" t="s">
        <v>3</v>
      </c>
      <c r="F216" s="156" t="s">
        <v>156</v>
      </c>
      <c r="H216" s="157">
        <v>45.64</v>
      </c>
      <c r="L216" s="154"/>
      <c r="M216" s="158"/>
      <c r="T216" s="159"/>
      <c r="AT216" s="155" t="s">
        <v>133</v>
      </c>
      <c r="AU216" s="155" t="s">
        <v>129</v>
      </c>
      <c r="AV216" s="15" t="s">
        <v>129</v>
      </c>
      <c r="AW216" s="15" t="s">
        <v>31</v>
      </c>
      <c r="AX216" s="15" t="s">
        <v>69</v>
      </c>
      <c r="AY216" s="155" t="s">
        <v>119</v>
      </c>
    </row>
    <row r="217" spans="2:65" s="13" customFormat="1">
      <c r="B217" s="143"/>
      <c r="D217" s="137" t="s">
        <v>133</v>
      </c>
      <c r="E217" s="144" t="s">
        <v>3</v>
      </c>
      <c r="F217" s="145" t="s">
        <v>135</v>
      </c>
      <c r="H217" s="146">
        <v>45.64</v>
      </c>
      <c r="L217" s="143"/>
      <c r="M217" s="147"/>
      <c r="T217" s="148"/>
      <c r="AT217" s="144" t="s">
        <v>133</v>
      </c>
      <c r="AU217" s="144" t="s">
        <v>129</v>
      </c>
      <c r="AV217" s="13" t="s">
        <v>128</v>
      </c>
      <c r="AW217" s="13" t="s">
        <v>31</v>
      </c>
      <c r="AX217" s="13" t="s">
        <v>77</v>
      </c>
      <c r="AY217" s="144" t="s">
        <v>119</v>
      </c>
    </row>
    <row r="218" spans="2:65" s="11" customFormat="1" ht="22.9" customHeight="1">
      <c r="B218" s="109"/>
      <c r="D218" s="110" t="s">
        <v>68</v>
      </c>
      <c r="E218" s="118" t="s">
        <v>128</v>
      </c>
      <c r="F218" s="118" t="s">
        <v>264</v>
      </c>
      <c r="J218" s="119">
        <f>BK218</f>
        <v>0</v>
      </c>
      <c r="L218" s="109"/>
      <c r="M218" s="113"/>
      <c r="P218" s="114">
        <f>P219</f>
        <v>7.6143650000000003</v>
      </c>
      <c r="R218" s="114">
        <f>R219</f>
        <v>8.0896000000000006E-3</v>
      </c>
      <c r="T218" s="115">
        <f>T219</f>
        <v>0</v>
      </c>
      <c r="AR218" s="110" t="s">
        <v>77</v>
      </c>
      <c r="AT218" s="116" t="s">
        <v>68</v>
      </c>
      <c r="AU218" s="116" t="s">
        <v>77</v>
      </c>
      <c r="AY218" s="110" t="s">
        <v>119</v>
      </c>
      <c r="BK218" s="117">
        <f>BK219</f>
        <v>0</v>
      </c>
    </row>
    <row r="219" spans="2:65" s="11" customFormat="1" ht="20.85" customHeight="1">
      <c r="B219" s="109"/>
      <c r="D219" s="110" t="s">
        <v>68</v>
      </c>
      <c r="E219" s="118" t="s">
        <v>265</v>
      </c>
      <c r="F219" s="118" t="s">
        <v>266</v>
      </c>
      <c r="J219" s="119">
        <f>BK219</f>
        <v>0</v>
      </c>
      <c r="L219" s="109"/>
      <c r="M219" s="113"/>
      <c r="P219" s="114">
        <f>SUM(P220:P232)</f>
        <v>7.6143650000000003</v>
      </c>
      <c r="R219" s="114">
        <f>SUM(R220:R232)</f>
        <v>8.0896000000000006E-3</v>
      </c>
      <c r="T219" s="115">
        <f>SUM(T220:T232)</f>
        <v>0</v>
      </c>
      <c r="AR219" s="110" t="s">
        <v>77</v>
      </c>
      <c r="AT219" s="116" t="s">
        <v>68</v>
      </c>
      <c r="AU219" s="116" t="s">
        <v>79</v>
      </c>
      <c r="AY219" s="110" t="s">
        <v>119</v>
      </c>
      <c r="BK219" s="117">
        <f>SUM(BK220:BK232)</f>
        <v>0</v>
      </c>
    </row>
    <row r="220" spans="2:65" s="1" customFormat="1" ht="33" customHeight="1">
      <c r="B220" s="120"/>
      <c r="C220" s="121" t="s">
        <v>249</v>
      </c>
      <c r="D220" s="121" t="s">
        <v>123</v>
      </c>
      <c r="E220" s="122" t="s">
        <v>267</v>
      </c>
      <c r="F220" s="123" t="s">
        <v>268</v>
      </c>
      <c r="G220" s="124" t="s">
        <v>162</v>
      </c>
      <c r="H220" s="125">
        <v>3.6509999999999998</v>
      </c>
      <c r="I220" s="126"/>
      <c r="J220" s="126">
        <f>ROUND(I220*H220,2)</f>
        <v>0</v>
      </c>
      <c r="K220" s="123" t="s">
        <v>127</v>
      </c>
      <c r="L220" s="30"/>
      <c r="M220" s="127" t="s">
        <v>3</v>
      </c>
      <c r="N220" s="128" t="s">
        <v>40</v>
      </c>
      <c r="O220" s="129">
        <v>1.6950000000000001</v>
      </c>
      <c r="P220" s="129">
        <f>O220*H220</f>
        <v>6.1884449999999998</v>
      </c>
      <c r="Q220" s="129">
        <v>0</v>
      </c>
      <c r="R220" s="129">
        <f>Q220*H220</f>
        <v>0</v>
      </c>
      <c r="S220" s="129">
        <v>0</v>
      </c>
      <c r="T220" s="130">
        <f>S220*H220</f>
        <v>0</v>
      </c>
      <c r="AR220" s="131" t="s">
        <v>128</v>
      </c>
      <c r="AT220" s="131" t="s">
        <v>123</v>
      </c>
      <c r="AU220" s="131" t="s">
        <v>129</v>
      </c>
      <c r="AY220" s="18" t="s">
        <v>119</v>
      </c>
      <c r="BE220" s="132">
        <f>IF(N220="základní",J220,0)</f>
        <v>0</v>
      </c>
      <c r="BF220" s="132">
        <f>IF(N220="snížená",J220,0)</f>
        <v>0</v>
      </c>
      <c r="BG220" s="132">
        <f>IF(N220="zákl. přenesená",J220,0)</f>
        <v>0</v>
      </c>
      <c r="BH220" s="132">
        <f>IF(N220="sníž. přenesená",J220,0)</f>
        <v>0</v>
      </c>
      <c r="BI220" s="132">
        <f>IF(N220="nulová",J220,0)</f>
        <v>0</v>
      </c>
      <c r="BJ220" s="18" t="s">
        <v>77</v>
      </c>
      <c r="BK220" s="132">
        <f>ROUND(I220*H220,2)</f>
        <v>0</v>
      </c>
      <c r="BL220" s="18" t="s">
        <v>128</v>
      </c>
      <c r="BM220" s="131" t="s">
        <v>269</v>
      </c>
    </row>
    <row r="221" spans="2:65" s="1" customFormat="1">
      <c r="B221" s="30"/>
      <c r="D221" s="133" t="s">
        <v>131</v>
      </c>
      <c r="F221" s="134" t="s">
        <v>270</v>
      </c>
      <c r="L221" s="30"/>
      <c r="M221" s="135"/>
      <c r="T221" s="50"/>
      <c r="AT221" s="18" t="s">
        <v>131</v>
      </c>
      <c r="AU221" s="18" t="s">
        <v>129</v>
      </c>
    </row>
    <row r="222" spans="2:65" s="12" customFormat="1">
      <c r="B222" s="136"/>
      <c r="D222" s="137" t="s">
        <v>133</v>
      </c>
      <c r="E222" s="138" t="s">
        <v>3</v>
      </c>
      <c r="F222" s="139" t="s">
        <v>271</v>
      </c>
      <c r="H222" s="140">
        <v>3.6509999999999998</v>
      </c>
      <c r="L222" s="136"/>
      <c r="M222" s="141"/>
      <c r="T222" s="142"/>
      <c r="AT222" s="138" t="s">
        <v>133</v>
      </c>
      <c r="AU222" s="138" t="s">
        <v>129</v>
      </c>
      <c r="AV222" s="12" t="s">
        <v>79</v>
      </c>
      <c r="AW222" s="12" t="s">
        <v>31</v>
      </c>
      <c r="AX222" s="12" t="s">
        <v>69</v>
      </c>
      <c r="AY222" s="138" t="s">
        <v>119</v>
      </c>
    </row>
    <row r="223" spans="2:65" s="15" customFormat="1">
      <c r="B223" s="154"/>
      <c r="D223" s="137" t="s">
        <v>133</v>
      </c>
      <c r="E223" s="155" t="s">
        <v>3</v>
      </c>
      <c r="F223" s="156" t="s">
        <v>156</v>
      </c>
      <c r="H223" s="157">
        <v>3.6509999999999998</v>
      </c>
      <c r="L223" s="154"/>
      <c r="M223" s="158"/>
      <c r="T223" s="159"/>
      <c r="AT223" s="155" t="s">
        <v>133</v>
      </c>
      <c r="AU223" s="155" t="s">
        <v>129</v>
      </c>
      <c r="AV223" s="15" t="s">
        <v>129</v>
      </c>
      <c r="AW223" s="15" t="s">
        <v>31</v>
      </c>
      <c r="AX223" s="15" t="s">
        <v>69</v>
      </c>
      <c r="AY223" s="155" t="s">
        <v>119</v>
      </c>
    </row>
    <row r="224" spans="2:65" s="13" customFormat="1">
      <c r="B224" s="143"/>
      <c r="D224" s="137" t="s">
        <v>133</v>
      </c>
      <c r="E224" s="144" t="s">
        <v>3</v>
      </c>
      <c r="F224" s="145" t="s">
        <v>135</v>
      </c>
      <c r="H224" s="146">
        <v>3.6509999999999998</v>
      </c>
      <c r="L224" s="143"/>
      <c r="M224" s="147"/>
      <c r="T224" s="148"/>
      <c r="AT224" s="144" t="s">
        <v>133</v>
      </c>
      <c r="AU224" s="144" t="s">
        <v>129</v>
      </c>
      <c r="AV224" s="13" t="s">
        <v>128</v>
      </c>
      <c r="AW224" s="13" t="s">
        <v>31</v>
      </c>
      <c r="AX224" s="13" t="s">
        <v>77</v>
      </c>
      <c r="AY224" s="144" t="s">
        <v>119</v>
      </c>
    </row>
    <row r="225" spans="2:65" s="1" customFormat="1" ht="49.15" customHeight="1">
      <c r="B225" s="120"/>
      <c r="C225" s="121" t="s">
        <v>272</v>
      </c>
      <c r="D225" s="121" t="s">
        <v>123</v>
      </c>
      <c r="E225" s="122" t="s">
        <v>273</v>
      </c>
      <c r="F225" s="123" t="s">
        <v>274</v>
      </c>
      <c r="G225" s="124" t="s">
        <v>162</v>
      </c>
      <c r="H225" s="125">
        <v>0.25600000000000001</v>
      </c>
      <c r="I225" s="126"/>
      <c r="J225" s="126">
        <f>ROUND(I225*H225,2)</f>
        <v>0</v>
      </c>
      <c r="K225" s="123" t="s">
        <v>127</v>
      </c>
      <c r="L225" s="30"/>
      <c r="M225" s="127" t="s">
        <v>3</v>
      </c>
      <c r="N225" s="128" t="s">
        <v>40</v>
      </c>
      <c r="O225" s="129">
        <v>1.4650000000000001</v>
      </c>
      <c r="P225" s="129">
        <f>O225*H225</f>
        <v>0.37504000000000004</v>
      </c>
      <c r="Q225" s="129">
        <v>0</v>
      </c>
      <c r="R225" s="129">
        <f>Q225*H225</f>
        <v>0</v>
      </c>
      <c r="S225" s="129">
        <v>0</v>
      </c>
      <c r="T225" s="130">
        <f>S225*H225</f>
        <v>0</v>
      </c>
      <c r="AR225" s="131" t="s">
        <v>128</v>
      </c>
      <c r="AT225" s="131" t="s">
        <v>123</v>
      </c>
      <c r="AU225" s="131" t="s">
        <v>129</v>
      </c>
      <c r="AY225" s="18" t="s">
        <v>119</v>
      </c>
      <c r="BE225" s="132">
        <f>IF(N225="základní",J225,0)</f>
        <v>0</v>
      </c>
      <c r="BF225" s="132">
        <f>IF(N225="snížená",J225,0)</f>
        <v>0</v>
      </c>
      <c r="BG225" s="132">
        <f>IF(N225="zákl. přenesená",J225,0)</f>
        <v>0</v>
      </c>
      <c r="BH225" s="132">
        <f>IF(N225="sníž. přenesená",J225,0)</f>
        <v>0</v>
      </c>
      <c r="BI225" s="132">
        <f>IF(N225="nulová",J225,0)</f>
        <v>0</v>
      </c>
      <c r="BJ225" s="18" t="s">
        <v>77</v>
      </c>
      <c r="BK225" s="132">
        <f>ROUND(I225*H225,2)</f>
        <v>0</v>
      </c>
      <c r="BL225" s="18" t="s">
        <v>128</v>
      </c>
      <c r="BM225" s="131" t="s">
        <v>275</v>
      </c>
    </row>
    <row r="226" spans="2:65" s="1" customFormat="1">
      <c r="B226" s="30"/>
      <c r="D226" s="133" t="s">
        <v>131</v>
      </c>
      <c r="F226" s="134" t="s">
        <v>276</v>
      </c>
      <c r="L226" s="30"/>
      <c r="M226" s="135"/>
      <c r="T226" s="50"/>
      <c r="AT226" s="18" t="s">
        <v>131</v>
      </c>
      <c r="AU226" s="18" t="s">
        <v>129</v>
      </c>
    </row>
    <row r="227" spans="2:65" s="12" customFormat="1">
      <c r="B227" s="136"/>
      <c r="D227" s="137" t="s">
        <v>133</v>
      </c>
      <c r="E227" s="138" t="s">
        <v>3</v>
      </c>
      <c r="F227" s="139" t="s">
        <v>172</v>
      </c>
      <c r="H227" s="140">
        <v>0.25600000000000001</v>
      </c>
      <c r="L227" s="136"/>
      <c r="M227" s="141"/>
      <c r="T227" s="142"/>
      <c r="AT227" s="138" t="s">
        <v>133</v>
      </c>
      <c r="AU227" s="138" t="s">
        <v>129</v>
      </c>
      <c r="AV227" s="12" t="s">
        <v>79</v>
      </c>
      <c r="AW227" s="12" t="s">
        <v>31</v>
      </c>
      <c r="AX227" s="12" t="s">
        <v>69</v>
      </c>
      <c r="AY227" s="138" t="s">
        <v>119</v>
      </c>
    </row>
    <row r="228" spans="2:65" s="13" customFormat="1">
      <c r="B228" s="143"/>
      <c r="D228" s="137" t="s">
        <v>133</v>
      </c>
      <c r="E228" s="144" t="s">
        <v>3</v>
      </c>
      <c r="F228" s="145" t="s">
        <v>135</v>
      </c>
      <c r="H228" s="146">
        <v>0.25600000000000001</v>
      </c>
      <c r="L228" s="143"/>
      <c r="M228" s="147"/>
      <c r="T228" s="148"/>
      <c r="AT228" s="144" t="s">
        <v>133</v>
      </c>
      <c r="AU228" s="144" t="s">
        <v>129</v>
      </c>
      <c r="AV228" s="13" t="s">
        <v>128</v>
      </c>
      <c r="AW228" s="13" t="s">
        <v>31</v>
      </c>
      <c r="AX228" s="13" t="s">
        <v>77</v>
      </c>
      <c r="AY228" s="144" t="s">
        <v>119</v>
      </c>
    </row>
    <row r="229" spans="2:65" s="1" customFormat="1" ht="37.9" customHeight="1">
      <c r="B229" s="120"/>
      <c r="C229" s="121" t="s">
        <v>277</v>
      </c>
      <c r="D229" s="121" t="s">
        <v>123</v>
      </c>
      <c r="E229" s="122" t="s">
        <v>278</v>
      </c>
      <c r="F229" s="123" t="s">
        <v>279</v>
      </c>
      <c r="G229" s="124" t="s">
        <v>253</v>
      </c>
      <c r="H229" s="125">
        <v>1.28</v>
      </c>
      <c r="I229" s="126"/>
      <c r="J229" s="126">
        <f>ROUND(I229*H229,2)</f>
        <v>0</v>
      </c>
      <c r="K229" s="123" t="s">
        <v>127</v>
      </c>
      <c r="L229" s="30"/>
      <c r="M229" s="127" t="s">
        <v>3</v>
      </c>
      <c r="N229" s="128" t="s">
        <v>40</v>
      </c>
      <c r="O229" s="129">
        <v>0.82099999999999995</v>
      </c>
      <c r="P229" s="129">
        <f>O229*H229</f>
        <v>1.05088</v>
      </c>
      <c r="Q229" s="129">
        <v>6.3200000000000001E-3</v>
      </c>
      <c r="R229" s="129">
        <f>Q229*H229</f>
        <v>8.0896000000000006E-3</v>
      </c>
      <c r="S229" s="129">
        <v>0</v>
      </c>
      <c r="T229" s="130">
        <f>S229*H229</f>
        <v>0</v>
      </c>
      <c r="AR229" s="131" t="s">
        <v>128</v>
      </c>
      <c r="AT229" s="131" t="s">
        <v>123</v>
      </c>
      <c r="AU229" s="131" t="s">
        <v>129</v>
      </c>
      <c r="AY229" s="18" t="s">
        <v>119</v>
      </c>
      <c r="BE229" s="132">
        <f>IF(N229="základní",J229,0)</f>
        <v>0</v>
      </c>
      <c r="BF229" s="132">
        <f>IF(N229="snížená",J229,0)</f>
        <v>0</v>
      </c>
      <c r="BG229" s="132">
        <f>IF(N229="zákl. přenesená",J229,0)</f>
        <v>0</v>
      </c>
      <c r="BH229" s="132">
        <f>IF(N229="sníž. přenesená",J229,0)</f>
        <v>0</v>
      </c>
      <c r="BI229" s="132">
        <f>IF(N229="nulová",J229,0)</f>
        <v>0</v>
      </c>
      <c r="BJ229" s="18" t="s">
        <v>77</v>
      </c>
      <c r="BK229" s="132">
        <f>ROUND(I229*H229,2)</f>
        <v>0</v>
      </c>
      <c r="BL229" s="18" t="s">
        <v>128</v>
      </c>
      <c r="BM229" s="131" t="s">
        <v>280</v>
      </c>
    </row>
    <row r="230" spans="2:65" s="1" customFormat="1">
      <c r="B230" s="30"/>
      <c r="D230" s="133" t="s">
        <v>131</v>
      </c>
      <c r="F230" s="134" t="s">
        <v>281</v>
      </c>
      <c r="L230" s="30"/>
      <c r="M230" s="135"/>
      <c r="T230" s="50"/>
      <c r="AT230" s="18" t="s">
        <v>131</v>
      </c>
      <c r="AU230" s="18" t="s">
        <v>129</v>
      </c>
    </row>
    <row r="231" spans="2:65" s="12" customFormat="1">
      <c r="B231" s="136"/>
      <c r="D231" s="137" t="s">
        <v>133</v>
      </c>
      <c r="E231" s="138" t="s">
        <v>3</v>
      </c>
      <c r="F231" s="139" t="s">
        <v>282</v>
      </c>
      <c r="H231" s="140">
        <v>1.28</v>
      </c>
      <c r="L231" s="136"/>
      <c r="M231" s="141"/>
      <c r="T231" s="142"/>
      <c r="AT231" s="138" t="s">
        <v>133</v>
      </c>
      <c r="AU231" s="138" t="s">
        <v>129</v>
      </c>
      <c r="AV231" s="12" t="s">
        <v>79</v>
      </c>
      <c r="AW231" s="12" t="s">
        <v>31</v>
      </c>
      <c r="AX231" s="12" t="s">
        <v>69</v>
      </c>
      <c r="AY231" s="138" t="s">
        <v>119</v>
      </c>
    </row>
    <row r="232" spans="2:65" s="13" customFormat="1">
      <c r="B232" s="143"/>
      <c r="D232" s="137" t="s">
        <v>133</v>
      </c>
      <c r="E232" s="144" t="s">
        <v>3</v>
      </c>
      <c r="F232" s="145" t="s">
        <v>135</v>
      </c>
      <c r="H232" s="146">
        <v>1.28</v>
      </c>
      <c r="L232" s="143"/>
      <c r="M232" s="147"/>
      <c r="T232" s="148"/>
      <c r="AT232" s="144" t="s">
        <v>133</v>
      </c>
      <c r="AU232" s="144" t="s">
        <v>129</v>
      </c>
      <c r="AV232" s="13" t="s">
        <v>128</v>
      </c>
      <c r="AW232" s="13" t="s">
        <v>31</v>
      </c>
      <c r="AX232" s="13" t="s">
        <v>77</v>
      </c>
      <c r="AY232" s="144" t="s">
        <v>119</v>
      </c>
    </row>
    <row r="233" spans="2:65" s="11" customFormat="1" ht="22.9" customHeight="1">
      <c r="B233" s="109"/>
      <c r="D233" s="110" t="s">
        <v>68</v>
      </c>
      <c r="E233" s="118" t="s">
        <v>197</v>
      </c>
      <c r="F233" s="118" t="s">
        <v>283</v>
      </c>
      <c r="J233" s="119">
        <f>BK233</f>
        <v>0</v>
      </c>
      <c r="L233" s="109"/>
      <c r="M233" s="113"/>
      <c r="P233" s="114">
        <f>P234+SUM(P235:P238)+P259</f>
        <v>34.330112</v>
      </c>
      <c r="R233" s="114">
        <f>R234+SUM(R235:R238)+R259</f>
        <v>1.6365312500000002</v>
      </c>
      <c r="T233" s="115">
        <f>T234+SUM(T235:T238)+T259</f>
        <v>0.51471999999999996</v>
      </c>
      <c r="AR233" s="110" t="s">
        <v>77</v>
      </c>
      <c r="AT233" s="116" t="s">
        <v>68</v>
      </c>
      <c r="AU233" s="116" t="s">
        <v>77</v>
      </c>
      <c r="AY233" s="110" t="s">
        <v>119</v>
      </c>
      <c r="BK233" s="117">
        <f>BK234+SUM(BK235:BK238)+BK259</f>
        <v>0</v>
      </c>
    </row>
    <row r="234" spans="2:65" s="1" customFormat="1" ht="44.25" customHeight="1">
      <c r="B234" s="120"/>
      <c r="C234" s="121" t="s">
        <v>8</v>
      </c>
      <c r="D234" s="121" t="s">
        <v>123</v>
      </c>
      <c r="E234" s="122" t="s">
        <v>284</v>
      </c>
      <c r="F234" s="123" t="s">
        <v>285</v>
      </c>
      <c r="G234" s="124" t="s">
        <v>144</v>
      </c>
      <c r="H234" s="125">
        <v>45.64</v>
      </c>
      <c r="I234" s="126"/>
      <c r="J234" s="126">
        <f>ROUND(I234*H234,2)</f>
        <v>0</v>
      </c>
      <c r="K234" s="123" t="s">
        <v>3</v>
      </c>
      <c r="L234" s="30"/>
      <c r="M234" s="127" t="s">
        <v>3</v>
      </c>
      <c r="N234" s="128" t="s">
        <v>40</v>
      </c>
      <c r="O234" s="129">
        <v>5.5E-2</v>
      </c>
      <c r="P234" s="129">
        <f>O234*H234</f>
        <v>2.5102000000000002</v>
      </c>
      <c r="Q234" s="129">
        <v>0</v>
      </c>
      <c r="R234" s="129">
        <f>Q234*H234</f>
        <v>0</v>
      </c>
      <c r="S234" s="129">
        <v>0</v>
      </c>
      <c r="T234" s="130">
        <f>S234*H234</f>
        <v>0</v>
      </c>
      <c r="AR234" s="131" t="s">
        <v>128</v>
      </c>
      <c r="AT234" s="131" t="s">
        <v>123</v>
      </c>
      <c r="AU234" s="131" t="s">
        <v>79</v>
      </c>
      <c r="AY234" s="18" t="s">
        <v>119</v>
      </c>
      <c r="BE234" s="132">
        <f>IF(N234="základní",J234,0)</f>
        <v>0</v>
      </c>
      <c r="BF234" s="132">
        <f>IF(N234="snížená",J234,0)</f>
        <v>0</v>
      </c>
      <c r="BG234" s="132">
        <f>IF(N234="zákl. přenesená",J234,0)</f>
        <v>0</v>
      </c>
      <c r="BH234" s="132">
        <f>IF(N234="sníž. přenesená",J234,0)</f>
        <v>0</v>
      </c>
      <c r="BI234" s="132">
        <f>IF(N234="nulová",J234,0)</f>
        <v>0</v>
      </c>
      <c r="BJ234" s="18" t="s">
        <v>77</v>
      </c>
      <c r="BK234" s="132">
        <f>ROUND(I234*H234,2)</f>
        <v>0</v>
      </c>
      <c r="BL234" s="18" t="s">
        <v>128</v>
      </c>
      <c r="BM234" s="131" t="s">
        <v>286</v>
      </c>
    </row>
    <row r="235" spans="2:65" s="12" customFormat="1">
      <c r="B235" s="136"/>
      <c r="D235" s="137" t="s">
        <v>133</v>
      </c>
      <c r="E235" s="138" t="s">
        <v>3</v>
      </c>
      <c r="F235" s="139" t="s">
        <v>263</v>
      </c>
      <c r="H235" s="140">
        <v>45.64</v>
      </c>
      <c r="L235" s="136"/>
      <c r="M235" s="141"/>
      <c r="T235" s="142"/>
      <c r="AT235" s="138" t="s">
        <v>133</v>
      </c>
      <c r="AU235" s="138" t="s">
        <v>79</v>
      </c>
      <c r="AV235" s="12" t="s">
        <v>79</v>
      </c>
      <c r="AW235" s="12" t="s">
        <v>31</v>
      </c>
      <c r="AX235" s="12" t="s">
        <v>69</v>
      </c>
      <c r="AY235" s="138" t="s">
        <v>119</v>
      </c>
    </row>
    <row r="236" spans="2:65" s="15" customFormat="1">
      <c r="B236" s="154"/>
      <c r="D236" s="137" t="s">
        <v>133</v>
      </c>
      <c r="E236" s="155" t="s">
        <v>3</v>
      </c>
      <c r="F236" s="156" t="s">
        <v>156</v>
      </c>
      <c r="H236" s="157">
        <v>45.64</v>
      </c>
      <c r="L236" s="154"/>
      <c r="M236" s="158"/>
      <c r="T236" s="159"/>
      <c r="AT236" s="155" t="s">
        <v>133</v>
      </c>
      <c r="AU236" s="155" t="s">
        <v>79</v>
      </c>
      <c r="AV236" s="15" t="s">
        <v>129</v>
      </c>
      <c r="AW236" s="15" t="s">
        <v>31</v>
      </c>
      <c r="AX236" s="15" t="s">
        <v>69</v>
      </c>
      <c r="AY236" s="155" t="s">
        <v>119</v>
      </c>
    </row>
    <row r="237" spans="2:65" s="13" customFormat="1">
      <c r="B237" s="143"/>
      <c r="D237" s="137" t="s">
        <v>133</v>
      </c>
      <c r="E237" s="144" t="s">
        <v>3</v>
      </c>
      <c r="F237" s="145" t="s">
        <v>135</v>
      </c>
      <c r="H237" s="146">
        <v>45.64</v>
      </c>
      <c r="L237" s="143"/>
      <c r="M237" s="147"/>
      <c r="T237" s="148"/>
      <c r="AT237" s="144" t="s">
        <v>133</v>
      </c>
      <c r="AU237" s="144" t="s">
        <v>79</v>
      </c>
      <c r="AV237" s="13" t="s">
        <v>128</v>
      </c>
      <c r="AW237" s="13" t="s">
        <v>31</v>
      </c>
      <c r="AX237" s="13" t="s">
        <v>77</v>
      </c>
      <c r="AY237" s="144" t="s">
        <v>119</v>
      </c>
    </row>
    <row r="238" spans="2:65" s="11" customFormat="1" ht="20.85" customHeight="1">
      <c r="B238" s="109"/>
      <c r="D238" s="110" t="s">
        <v>68</v>
      </c>
      <c r="E238" s="118" t="s">
        <v>287</v>
      </c>
      <c r="F238" s="118" t="s">
        <v>288</v>
      </c>
      <c r="J238" s="119">
        <f>BK238</f>
        <v>0</v>
      </c>
      <c r="L238" s="109"/>
      <c r="M238" s="113"/>
      <c r="P238" s="114">
        <f>SUM(P239:P258)</f>
        <v>17.89068</v>
      </c>
      <c r="R238" s="114">
        <f>SUM(R239:R258)</f>
        <v>0.31915365000000001</v>
      </c>
      <c r="T238" s="115">
        <f>SUM(T239:T258)</f>
        <v>0</v>
      </c>
      <c r="AR238" s="110" t="s">
        <v>77</v>
      </c>
      <c r="AT238" s="116" t="s">
        <v>68</v>
      </c>
      <c r="AU238" s="116" t="s">
        <v>79</v>
      </c>
      <c r="AY238" s="110" t="s">
        <v>119</v>
      </c>
      <c r="BK238" s="117">
        <f>SUM(BK239:BK258)</f>
        <v>0</v>
      </c>
    </row>
    <row r="239" spans="2:65" s="1" customFormat="1" ht="33" customHeight="1">
      <c r="B239" s="120"/>
      <c r="C239" s="121" t="s">
        <v>289</v>
      </c>
      <c r="D239" s="121" t="s">
        <v>123</v>
      </c>
      <c r="E239" s="122" t="s">
        <v>290</v>
      </c>
      <c r="F239" s="123" t="s">
        <v>291</v>
      </c>
      <c r="G239" s="124" t="s">
        <v>144</v>
      </c>
      <c r="H239" s="125">
        <v>45.64</v>
      </c>
      <c r="I239" s="126"/>
      <c r="J239" s="126">
        <f>ROUND(I239*H239,2)</f>
        <v>0</v>
      </c>
      <c r="K239" s="123" t="s">
        <v>127</v>
      </c>
      <c r="L239" s="30"/>
      <c r="M239" s="127" t="s">
        <v>3</v>
      </c>
      <c r="N239" s="128" t="s">
        <v>40</v>
      </c>
      <c r="O239" s="129">
        <v>0.312</v>
      </c>
      <c r="P239" s="129">
        <f>O239*H239</f>
        <v>14.23968</v>
      </c>
      <c r="Q239" s="129">
        <v>1.0000000000000001E-5</v>
      </c>
      <c r="R239" s="129">
        <f>Q239*H239</f>
        <v>4.5640000000000003E-4</v>
      </c>
      <c r="S239" s="129">
        <v>0</v>
      </c>
      <c r="T239" s="130">
        <f>S239*H239</f>
        <v>0</v>
      </c>
      <c r="AR239" s="131" t="s">
        <v>128</v>
      </c>
      <c r="AT239" s="131" t="s">
        <v>123</v>
      </c>
      <c r="AU239" s="131" t="s">
        <v>129</v>
      </c>
      <c r="AY239" s="18" t="s">
        <v>119</v>
      </c>
      <c r="BE239" s="132">
        <f>IF(N239="základní",J239,0)</f>
        <v>0</v>
      </c>
      <c r="BF239" s="132">
        <f>IF(N239="snížená",J239,0)</f>
        <v>0</v>
      </c>
      <c r="BG239" s="132">
        <f>IF(N239="zákl. přenesená",J239,0)</f>
        <v>0</v>
      </c>
      <c r="BH239" s="132">
        <f>IF(N239="sníž. přenesená",J239,0)</f>
        <v>0</v>
      </c>
      <c r="BI239" s="132">
        <f>IF(N239="nulová",J239,0)</f>
        <v>0</v>
      </c>
      <c r="BJ239" s="18" t="s">
        <v>77</v>
      </c>
      <c r="BK239" s="132">
        <f>ROUND(I239*H239,2)</f>
        <v>0</v>
      </c>
      <c r="BL239" s="18" t="s">
        <v>128</v>
      </c>
      <c r="BM239" s="131" t="s">
        <v>292</v>
      </c>
    </row>
    <row r="240" spans="2:65" s="1" customFormat="1">
      <c r="B240" s="30"/>
      <c r="D240" s="133" t="s">
        <v>131</v>
      </c>
      <c r="F240" s="134" t="s">
        <v>293</v>
      </c>
      <c r="L240" s="30"/>
      <c r="M240" s="135"/>
      <c r="T240" s="50"/>
      <c r="AT240" s="18" t="s">
        <v>131</v>
      </c>
      <c r="AU240" s="18" t="s">
        <v>129</v>
      </c>
    </row>
    <row r="241" spans="2:65" s="12" customFormat="1">
      <c r="B241" s="136"/>
      <c r="D241" s="137" t="s">
        <v>133</v>
      </c>
      <c r="E241" s="138" t="s">
        <v>3</v>
      </c>
      <c r="F241" s="139" t="s">
        <v>263</v>
      </c>
      <c r="H241" s="140">
        <v>45.64</v>
      </c>
      <c r="L241" s="136"/>
      <c r="M241" s="141"/>
      <c r="T241" s="142"/>
      <c r="AT241" s="138" t="s">
        <v>133</v>
      </c>
      <c r="AU241" s="138" t="s">
        <v>129</v>
      </c>
      <c r="AV241" s="12" t="s">
        <v>79</v>
      </c>
      <c r="AW241" s="12" t="s">
        <v>31</v>
      </c>
      <c r="AX241" s="12" t="s">
        <v>69</v>
      </c>
      <c r="AY241" s="138" t="s">
        <v>119</v>
      </c>
    </row>
    <row r="242" spans="2:65" s="15" customFormat="1">
      <c r="B242" s="154"/>
      <c r="D242" s="137" t="s">
        <v>133</v>
      </c>
      <c r="E242" s="155" t="s">
        <v>3</v>
      </c>
      <c r="F242" s="156" t="s">
        <v>156</v>
      </c>
      <c r="H242" s="157">
        <v>45.64</v>
      </c>
      <c r="L242" s="154"/>
      <c r="M242" s="158"/>
      <c r="T242" s="159"/>
      <c r="AT242" s="155" t="s">
        <v>133</v>
      </c>
      <c r="AU242" s="155" t="s">
        <v>129</v>
      </c>
      <c r="AV242" s="15" t="s">
        <v>129</v>
      </c>
      <c r="AW242" s="15" t="s">
        <v>31</v>
      </c>
      <c r="AX242" s="15" t="s">
        <v>69</v>
      </c>
      <c r="AY242" s="155" t="s">
        <v>119</v>
      </c>
    </row>
    <row r="243" spans="2:65" s="13" customFormat="1">
      <c r="B243" s="143"/>
      <c r="D243" s="137" t="s">
        <v>133</v>
      </c>
      <c r="E243" s="144" t="s">
        <v>3</v>
      </c>
      <c r="F243" s="145" t="s">
        <v>135</v>
      </c>
      <c r="H243" s="146">
        <v>45.64</v>
      </c>
      <c r="L243" s="143"/>
      <c r="M243" s="147"/>
      <c r="T243" s="148"/>
      <c r="AT243" s="144" t="s">
        <v>133</v>
      </c>
      <c r="AU243" s="144" t="s">
        <v>129</v>
      </c>
      <c r="AV243" s="13" t="s">
        <v>128</v>
      </c>
      <c r="AW243" s="13" t="s">
        <v>31</v>
      </c>
      <c r="AX243" s="13" t="s">
        <v>77</v>
      </c>
      <c r="AY243" s="144" t="s">
        <v>119</v>
      </c>
    </row>
    <row r="244" spans="2:65" s="1" customFormat="1" ht="55.5" customHeight="1">
      <c r="B244" s="120"/>
      <c r="C244" s="160" t="s">
        <v>294</v>
      </c>
      <c r="D244" s="160" t="s">
        <v>244</v>
      </c>
      <c r="E244" s="161" t="s">
        <v>295</v>
      </c>
      <c r="F244" s="162" t="s">
        <v>296</v>
      </c>
      <c r="G244" s="163" t="s">
        <v>144</v>
      </c>
      <c r="H244" s="164">
        <v>46.325000000000003</v>
      </c>
      <c r="I244" s="165"/>
      <c r="J244" s="165">
        <f>ROUND(I244*H244,2)</f>
        <v>0</v>
      </c>
      <c r="K244" s="162" t="s">
        <v>127</v>
      </c>
      <c r="L244" s="166"/>
      <c r="M244" s="167" t="s">
        <v>3</v>
      </c>
      <c r="N244" s="168" t="s">
        <v>40</v>
      </c>
      <c r="O244" s="129">
        <v>0</v>
      </c>
      <c r="P244" s="129">
        <f>O244*H244</f>
        <v>0</v>
      </c>
      <c r="Q244" s="129">
        <v>6.7299999999999999E-3</v>
      </c>
      <c r="R244" s="129">
        <f>Q244*H244</f>
        <v>0.31176725</v>
      </c>
      <c r="S244" s="129">
        <v>0</v>
      </c>
      <c r="T244" s="130">
        <f>S244*H244</f>
        <v>0</v>
      </c>
      <c r="AR244" s="131" t="s">
        <v>297</v>
      </c>
      <c r="AT244" s="131" t="s">
        <v>244</v>
      </c>
      <c r="AU244" s="131" t="s">
        <v>129</v>
      </c>
      <c r="AY244" s="18" t="s">
        <v>119</v>
      </c>
      <c r="BE244" s="132">
        <f>IF(N244="základní",J244,0)</f>
        <v>0</v>
      </c>
      <c r="BF244" s="132">
        <f>IF(N244="snížená",J244,0)</f>
        <v>0</v>
      </c>
      <c r="BG244" s="132">
        <f>IF(N244="zákl. přenesená",J244,0)</f>
        <v>0</v>
      </c>
      <c r="BH244" s="132">
        <f>IF(N244="sníž. přenesená",J244,0)</f>
        <v>0</v>
      </c>
      <c r="BI244" s="132">
        <f>IF(N244="nulová",J244,0)</f>
        <v>0</v>
      </c>
      <c r="BJ244" s="18" t="s">
        <v>77</v>
      </c>
      <c r="BK244" s="132">
        <f>ROUND(I244*H244,2)</f>
        <v>0</v>
      </c>
      <c r="BL244" s="18" t="s">
        <v>297</v>
      </c>
      <c r="BM244" s="131" t="s">
        <v>298</v>
      </c>
    </row>
    <row r="245" spans="2:65" s="12" customFormat="1">
      <c r="B245" s="136"/>
      <c r="D245" s="137" t="s">
        <v>133</v>
      </c>
      <c r="E245" s="138" t="s">
        <v>3</v>
      </c>
      <c r="F245" s="139" t="s">
        <v>299</v>
      </c>
      <c r="H245" s="140">
        <v>46.325000000000003</v>
      </c>
      <c r="L245" s="136"/>
      <c r="M245" s="141"/>
      <c r="T245" s="142"/>
      <c r="AT245" s="138" t="s">
        <v>133</v>
      </c>
      <c r="AU245" s="138" t="s">
        <v>129</v>
      </c>
      <c r="AV245" s="12" t="s">
        <v>79</v>
      </c>
      <c r="AW245" s="12" t="s">
        <v>31</v>
      </c>
      <c r="AX245" s="12" t="s">
        <v>69</v>
      </c>
      <c r="AY245" s="138" t="s">
        <v>119</v>
      </c>
    </row>
    <row r="246" spans="2:65" s="15" customFormat="1">
      <c r="B246" s="154"/>
      <c r="D246" s="137" t="s">
        <v>133</v>
      </c>
      <c r="E246" s="155" t="s">
        <v>3</v>
      </c>
      <c r="F246" s="156" t="s">
        <v>156</v>
      </c>
      <c r="H246" s="157">
        <v>46.325000000000003</v>
      </c>
      <c r="L246" s="154"/>
      <c r="M246" s="158"/>
      <c r="T246" s="159"/>
      <c r="AT246" s="155" t="s">
        <v>133</v>
      </c>
      <c r="AU246" s="155" t="s">
        <v>129</v>
      </c>
      <c r="AV246" s="15" t="s">
        <v>129</v>
      </c>
      <c r="AW246" s="15" t="s">
        <v>31</v>
      </c>
      <c r="AX246" s="15" t="s">
        <v>69</v>
      </c>
      <c r="AY246" s="155" t="s">
        <v>119</v>
      </c>
    </row>
    <row r="247" spans="2:65" s="13" customFormat="1">
      <c r="B247" s="143"/>
      <c r="D247" s="137" t="s">
        <v>133</v>
      </c>
      <c r="E247" s="144" t="s">
        <v>3</v>
      </c>
      <c r="F247" s="145" t="s">
        <v>135</v>
      </c>
      <c r="H247" s="146">
        <v>46.325000000000003</v>
      </c>
      <c r="L247" s="143"/>
      <c r="M247" s="147"/>
      <c r="T247" s="148"/>
      <c r="AT247" s="144" t="s">
        <v>133</v>
      </c>
      <c r="AU247" s="144" t="s">
        <v>129</v>
      </c>
      <c r="AV247" s="13" t="s">
        <v>128</v>
      </c>
      <c r="AW247" s="13" t="s">
        <v>31</v>
      </c>
      <c r="AX247" s="13" t="s">
        <v>77</v>
      </c>
      <c r="AY247" s="144" t="s">
        <v>119</v>
      </c>
    </row>
    <row r="248" spans="2:65" s="1" customFormat="1" ht="37.9" customHeight="1">
      <c r="B248" s="120"/>
      <c r="C248" s="121" t="s">
        <v>300</v>
      </c>
      <c r="D248" s="121" t="s">
        <v>123</v>
      </c>
      <c r="E248" s="122" t="s">
        <v>301</v>
      </c>
      <c r="F248" s="123" t="s">
        <v>302</v>
      </c>
      <c r="G248" s="124" t="s">
        <v>303</v>
      </c>
      <c r="H248" s="125">
        <v>3</v>
      </c>
      <c r="I248" s="126"/>
      <c r="J248" s="126">
        <f>ROUND(I248*H248,2)</f>
        <v>0</v>
      </c>
      <c r="K248" s="123" t="s">
        <v>127</v>
      </c>
      <c r="L248" s="30"/>
      <c r="M248" s="127" t="s">
        <v>3</v>
      </c>
      <c r="N248" s="128" t="s">
        <v>40</v>
      </c>
      <c r="O248" s="129">
        <v>1.2170000000000001</v>
      </c>
      <c r="P248" s="129">
        <f>O248*H248</f>
        <v>3.6510000000000002</v>
      </c>
      <c r="Q248" s="129">
        <v>1.0000000000000001E-5</v>
      </c>
      <c r="R248" s="129">
        <f>Q248*H248</f>
        <v>3.0000000000000004E-5</v>
      </c>
      <c r="S248" s="129">
        <v>0</v>
      </c>
      <c r="T248" s="130">
        <f>S248*H248</f>
        <v>0</v>
      </c>
      <c r="AR248" s="131" t="s">
        <v>128</v>
      </c>
      <c r="AT248" s="131" t="s">
        <v>123</v>
      </c>
      <c r="AU248" s="131" t="s">
        <v>129</v>
      </c>
      <c r="AY248" s="18" t="s">
        <v>119</v>
      </c>
      <c r="BE248" s="132">
        <f>IF(N248="základní",J248,0)</f>
        <v>0</v>
      </c>
      <c r="BF248" s="132">
        <f>IF(N248="snížená",J248,0)</f>
        <v>0</v>
      </c>
      <c r="BG248" s="132">
        <f>IF(N248="zákl. přenesená",J248,0)</f>
        <v>0</v>
      </c>
      <c r="BH248" s="132">
        <f>IF(N248="sníž. přenesená",J248,0)</f>
        <v>0</v>
      </c>
      <c r="BI248" s="132">
        <f>IF(N248="nulová",J248,0)</f>
        <v>0</v>
      </c>
      <c r="BJ248" s="18" t="s">
        <v>77</v>
      </c>
      <c r="BK248" s="132">
        <f>ROUND(I248*H248,2)</f>
        <v>0</v>
      </c>
      <c r="BL248" s="18" t="s">
        <v>128</v>
      </c>
      <c r="BM248" s="131" t="s">
        <v>304</v>
      </c>
    </row>
    <row r="249" spans="2:65" s="1" customFormat="1">
      <c r="B249" s="30"/>
      <c r="D249" s="133" t="s">
        <v>131</v>
      </c>
      <c r="F249" s="134" t="s">
        <v>305</v>
      </c>
      <c r="L249" s="30"/>
      <c r="M249" s="135"/>
      <c r="T249" s="50"/>
      <c r="AT249" s="18" t="s">
        <v>131</v>
      </c>
      <c r="AU249" s="18" t="s">
        <v>129</v>
      </c>
    </row>
    <row r="250" spans="2:65" s="12" customFormat="1">
      <c r="B250" s="136"/>
      <c r="D250" s="137" t="s">
        <v>133</v>
      </c>
      <c r="E250" s="138" t="s">
        <v>3</v>
      </c>
      <c r="F250" s="139" t="s">
        <v>587</v>
      </c>
      <c r="H250" s="140">
        <v>3</v>
      </c>
      <c r="L250" s="136"/>
      <c r="M250" s="141"/>
      <c r="T250" s="142"/>
      <c r="AT250" s="138" t="s">
        <v>133</v>
      </c>
      <c r="AU250" s="138" t="s">
        <v>129</v>
      </c>
      <c r="AV250" s="12" t="s">
        <v>79</v>
      </c>
      <c r="AW250" s="12" t="s">
        <v>31</v>
      </c>
      <c r="AX250" s="12" t="s">
        <v>69</v>
      </c>
      <c r="AY250" s="138" t="s">
        <v>119</v>
      </c>
    </row>
    <row r="251" spans="2:65" s="12" customFormat="1">
      <c r="B251" s="136"/>
      <c r="D251" s="137" t="s">
        <v>133</v>
      </c>
      <c r="E251" s="138" t="s">
        <v>3</v>
      </c>
      <c r="F251" s="139" t="s">
        <v>588</v>
      </c>
      <c r="H251" s="140">
        <v>1</v>
      </c>
      <c r="L251" s="136"/>
      <c r="M251" s="141"/>
      <c r="T251" s="142"/>
      <c r="AT251" s="138" t="s">
        <v>133</v>
      </c>
      <c r="AU251" s="138" t="s">
        <v>129</v>
      </c>
      <c r="AV251" s="12" t="s">
        <v>79</v>
      </c>
      <c r="AW251" s="12" t="s">
        <v>31</v>
      </c>
      <c r="AX251" s="12" t="s">
        <v>69</v>
      </c>
      <c r="AY251" s="138" t="s">
        <v>119</v>
      </c>
    </row>
    <row r="252" spans="2:65" s="15" customFormat="1">
      <c r="B252" s="154"/>
      <c r="D252" s="137" t="s">
        <v>133</v>
      </c>
      <c r="E252" s="155" t="s">
        <v>3</v>
      </c>
      <c r="F252" s="156" t="s">
        <v>156</v>
      </c>
      <c r="H252" s="157">
        <v>4</v>
      </c>
      <c r="L252" s="154"/>
      <c r="M252" s="158"/>
      <c r="T252" s="159"/>
      <c r="AT252" s="155" t="s">
        <v>133</v>
      </c>
      <c r="AU252" s="155" t="s">
        <v>129</v>
      </c>
      <c r="AV252" s="15" t="s">
        <v>129</v>
      </c>
      <c r="AW252" s="15" t="s">
        <v>31</v>
      </c>
      <c r="AX252" s="15" t="s">
        <v>69</v>
      </c>
      <c r="AY252" s="155" t="s">
        <v>119</v>
      </c>
    </row>
    <row r="253" spans="2:65" s="13" customFormat="1">
      <c r="B253" s="143"/>
      <c r="D253" s="137" t="s">
        <v>133</v>
      </c>
      <c r="E253" s="144" t="s">
        <v>3</v>
      </c>
      <c r="F253" s="145" t="s">
        <v>135</v>
      </c>
      <c r="H253" s="146">
        <v>4</v>
      </c>
      <c r="L253" s="143"/>
      <c r="M253" s="147"/>
      <c r="T253" s="148"/>
      <c r="AT253" s="144" t="s">
        <v>133</v>
      </c>
      <c r="AU253" s="144" t="s">
        <v>129</v>
      </c>
      <c r="AV253" s="13" t="s">
        <v>128</v>
      </c>
      <c r="AW253" s="13" t="s">
        <v>31</v>
      </c>
      <c r="AX253" s="13" t="s">
        <v>77</v>
      </c>
      <c r="AY253" s="144" t="s">
        <v>119</v>
      </c>
    </row>
    <row r="254" spans="2:65" s="1" customFormat="1" ht="21.75" customHeight="1">
      <c r="B254" s="120"/>
      <c r="C254" s="160" t="s">
        <v>306</v>
      </c>
      <c r="D254" s="160" t="s">
        <v>244</v>
      </c>
      <c r="E254" s="161" t="s">
        <v>307</v>
      </c>
      <c r="F254" s="162" t="s">
        <v>308</v>
      </c>
      <c r="G254" s="163" t="s">
        <v>303</v>
      </c>
      <c r="H254" s="164">
        <v>3</v>
      </c>
      <c r="I254" s="165"/>
      <c r="J254" s="165">
        <f>ROUND(I254*H254,2)</f>
        <v>0</v>
      </c>
      <c r="K254" s="162" t="s">
        <v>127</v>
      </c>
      <c r="L254" s="166"/>
      <c r="M254" s="167" t="s">
        <v>3</v>
      </c>
      <c r="N254" s="168" t="s">
        <v>40</v>
      </c>
      <c r="O254" s="129">
        <v>0</v>
      </c>
      <c r="P254" s="129">
        <f>O254*H254</f>
        <v>0</v>
      </c>
      <c r="Q254" s="129">
        <v>2.3E-3</v>
      </c>
      <c r="R254" s="129">
        <f>Q254*H254</f>
        <v>6.8999999999999999E-3</v>
      </c>
      <c r="S254" s="129">
        <v>0</v>
      </c>
      <c r="T254" s="130">
        <f>S254*H254</f>
        <v>0</v>
      </c>
      <c r="AR254" s="131" t="s">
        <v>197</v>
      </c>
      <c r="AT254" s="131" t="s">
        <v>244</v>
      </c>
      <c r="AU254" s="131" t="s">
        <v>129</v>
      </c>
      <c r="AY254" s="18" t="s">
        <v>119</v>
      </c>
      <c r="BE254" s="132">
        <f>IF(N254="základní",J254,0)</f>
        <v>0</v>
      </c>
      <c r="BF254" s="132">
        <f>IF(N254="snížená",J254,0)</f>
        <v>0</v>
      </c>
      <c r="BG254" s="132">
        <f>IF(N254="zákl. přenesená",J254,0)</f>
        <v>0</v>
      </c>
      <c r="BH254" s="132">
        <f>IF(N254="sníž. přenesená",J254,0)</f>
        <v>0</v>
      </c>
      <c r="BI254" s="132">
        <f>IF(N254="nulová",J254,0)</f>
        <v>0</v>
      </c>
      <c r="BJ254" s="18" t="s">
        <v>77</v>
      </c>
      <c r="BK254" s="132">
        <f>ROUND(I254*H254,2)</f>
        <v>0</v>
      </c>
      <c r="BL254" s="18" t="s">
        <v>128</v>
      </c>
      <c r="BM254" s="131" t="s">
        <v>309</v>
      </c>
    </row>
    <row r="255" spans="2:65" s="12" customFormat="1">
      <c r="B255" s="136"/>
      <c r="D255" s="137" t="s">
        <v>133</v>
      </c>
      <c r="E255" s="138" t="s">
        <v>3</v>
      </c>
      <c r="F255" s="139" t="s">
        <v>587</v>
      </c>
      <c r="H255" s="140">
        <v>3</v>
      </c>
      <c r="L255" s="136"/>
      <c r="M255" s="141"/>
      <c r="T255" s="142"/>
      <c r="AT255" s="138" t="s">
        <v>133</v>
      </c>
      <c r="AU255" s="138" t="s">
        <v>129</v>
      </c>
      <c r="AV255" s="12" t="s">
        <v>79</v>
      </c>
      <c r="AW255" s="12" t="s">
        <v>31</v>
      </c>
      <c r="AX255" s="12" t="s">
        <v>69</v>
      </c>
      <c r="AY255" s="138" t="s">
        <v>119</v>
      </c>
    </row>
    <row r="256" spans="2:65" s="12" customFormat="1">
      <c r="B256" s="136"/>
      <c r="D256" s="137" t="s">
        <v>133</v>
      </c>
      <c r="E256" s="138" t="s">
        <v>3</v>
      </c>
      <c r="F256" s="139" t="s">
        <v>588</v>
      </c>
      <c r="H256" s="140">
        <v>1</v>
      </c>
      <c r="L256" s="136"/>
      <c r="M256" s="141"/>
      <c r="T256" s="142"/>
      <c r="AT256" s="138" t="s">
        <v>133</v>
      </c>
      <c r="AU256" s="138" t="s">
        <v>129</v>
      </c>
      <c r="AV256" s="12" t="s">
        <v>79</v>
      </c>
      <c r="AW256" s="12" t="s">
        <v>31</v>
      </c>
      <c r="AX256" s="12" t="s">
        <v>69</v>
      </c>
      <c r="AY256" s="138" t="s">
        <v>119</v>
      </c>
    </row>
    <row r="257" spans="2:65" s="15" customFormat="1">
      <c r="B257" s="154"/>
      <c r="D257" s="137" t="s">
        <v>133</v>
      </c>
      <c r="E257" s="155" t="s">
        <v>3</v>
      </c>
      <c r="F257" s="156" t="s">
        <v>156</v>
      </c>
      <c r="H257" s="157">
        <v>3</v>
      </c>
      <c r="L257" s="154"/>
      <c r="M257" s="158"/>
      <c r="T257" s="159"/>
      <c r="AT257" s="155" t="s">
        <v>133</v>
      </c>
      <c r="AU257" s="155" t="s">
        <v>129</v>
      </c>
      <c r="AV257" s="15" t="s">
        <v>129</v>
      </c>
      <c r="AW257" s="15" t="s">
        <v>31</v>
      </c>
      <c r="AX257" s="15" t="s">
        <v>69</v>
      </c>
      <c r="AY257" s="155" t="s">
        <v>119</v>
      </c>
    </row>
    <row r="258" spans="2:65" s="13" customFormat="1">
      <c r="B258" s="143"/>
      <c r="D258" s="137" t="s">
        <v>133</v>
      </c>
      <c r="E258" s="144" t="s">
        <v>3</v>
      </c>
      <c r="F258" s="145" t="s">
        <v>135</v>
      </c>
      <c r="H258" s="146">
        <v>3</v>
      </c>
      <c r="L258" s="143"/>
      <c r="M258" s="147"/>
      <c r="T258" s="148"/>
      <c r="AT258" s="144" t="s">
        <v>133</v>
      </c>
      <c r="AU258" s="144" t="s">
        <v>129</v>
      </c>
      <c r="AV258" s="13" t="s">
        <v>128</v>
      </c>
      <c r="AW258" s="13" t="s">
        <v>31</v>
      </c>
      <c r="AX258" s="13" t="s">
        <v>77</v>
      </c>
      <c r="AY258" s="144" t="s">
        <v>119</v>
      </c>
    </row>
    <row r="259" spans="2:65" s="11" customFormat="1" ht="20.85" customHeight="1">
      <c r="B259" s="109"/>
      <c r="D259" s="110" t="s">
        <v>68</v>
      </c>
      <c r="E259" s="118" t="s">
        <v>310</v>
      </c>
      <c r="F259" s="118" t="s">
        <v>311</v>
      </c>
      <c r="J259" s="119">
        <f>BK259</f>
        <v>0</v>
      </c>
      <c r="L259" s="109"/>
      <c r="M259" s="113"/>
      <c r="P259" s="114">
        <f>SUM(P260:P300)</f>
        <v>13.929231999999999</v>
      </c>
      <c r="R259" s="114">
        <f>SUM(R260:R300)</f>
        <v>1.3173776000000001</v>
      </c>
      <c r="T259" s="115">
        <f>SUM(T260:T300)</f>
        <v>0.51471999999999996</v>
      </c>
      <c r="AR259" s="110" t="s">
        <v>77</v>
      </c>
      <c r="AT259" s="116" t="s">
        <v>68</v>
      </c>
      <c r="AU259" s="116" t="s">
        <v>79</v>
      </c>
      <c r="AY259" s="110" t="s">
        <v>119</v>
      </c>
      <c r="BK259" s="117">
        <f>SUM(BK260:BK300)</f>
        <v>0</v>
      </c>
    </row>
    <row r="260" spans="2:65" s="1" customFormat="1" ht="33" customHeight="1">
      <c r="B260" s="120"/>
      <c r="C260" s="121" t="s">
        <v>312</v>
      </c>
      <c r="D260" s="121" t="s">
        <v>123</v>
      </c>
      <c r="E260" s="122" t="s">
        <v>313</v>
      </c>
      <c r="F260" s="123" t="s">
        <v>314</v>
      </c>
      <c r="G260" s="124" t="s">
        <v>162</v>
      </c>
      <c r="H260" s="125">
        <v>0.216</v>
      </c>
      <c r="I260" s="126"/>
      <c r="J260" s="126">
        <f>ROUND(I260*H260,2)</f>
        <v>0</v>
      </c>
      <c r="K260" s="123" t="s">
        <v>127</v>
      </c>
      <c r="L260" s="30"/>
      <c r="M260" s="127" t="s">
        <v>3</v>
      </c>
      <c r="N260" s="128" t="s">
        <v>40</v>
      </c>
      <c r="O260" s="129">
        <v>2.177</v>
      </c>
      <c r="P260" s="129">
        <f>O260*H260</f>
        <v>0.47023199999999998</v>
      </c>
      <c r="Q260" s="129">
        <v>0</v>
      </c>
      <c r="R260" s="129">
        <f>Q260*H260</f>
        <v>0</v>
      </c>
      <c r="S260" s="129">
        <v>1.92</v>
      </c>
      <c r="T260" s="130">
        <f>S260*H260</f>
        <v>0.41471999999999998</v>
      </c>
      <c r="AR260" s="131" t="s">
        <v>128</v>
      </c>
      <c r="AT260" s="131" t="s">
        <v>123</v>
      </c>
      <c r="AU260" s="131" t="s">
        <v>129</v>
      </c>
      <c r="AY260" s="18" t="s">
        <v>119</v>
      </c>
      <c r="BE260" s="132">
        <f>IF(N260="základní",J260,0)</f>
        <v>0</v>
      </c>
      <c r="BF260" s="132">
        <f>IF(N260="snížená",J260,0)</f>
        <v>0</v>
      </c>
      <c r="BG260" s="132">
        <f>IF(N260="zákl. přenesená",J260,0)</f>
        <v>0</v>
      </c>
      <c r="BH260" s="132">
        <f>IF(N260="sníž. přenesená",J260,0)</f>
        <v>0</v>
      </c>
      <c r="BI260" s="132">
        <f>IF(N260="nulová",J260,0)</f>
        <v>0</v>
      </c>
      <c r="BJ260" s="18" t="s">
        <v>77</v>
      </c>
      <c r="BK260" s="132">
        <f>ROUND(I260*H260,2)</f>
        <v>0</v>
      </c>
      <c r="BL260" s="18" t="s">
        <v>128</v>
      </c>
      <c r="BM260" s="131" t="s">
        <v>315</v>
      </c>
    </row>
    <row r="261" spans="2:65" s="1" customFormat="1">
      <c r="B261" s="30"/>
      <c r="D261" s="133" t="s">
        <v>131</v>
      </c>
      <c r="F261" s="134" t="s">
        <v>316</v>
      </c>
      <c r="L261" s="30"/>
      <c r="M261" s="135"/>
      <c r="T261" s="50"/>
      <c r="AT261" s="18" t="s">
        <v>131</v>
      </c>
      <c r="AU261" s="18" t="s">
        <v>129</v>
      </c>
    </row>
    <row r="262" spans="2:65" s="12" customFormat="1">
      <c r="B262" s="136"/>
      <c r="D262" s="137" t="s">
        <v>133</v>
      </c>
      <c r="E262" s="138" t="s">
        <v>3</v>
      </c>
      <c r="F262" s="139" t="s">
        <v>317</v>
      </c>
      <c r="H262" s="140">
        <v>0.216</v>
      </c>
      <c r="L262" s="136"/>
      <c r="M262" s="141"/>
      <c r="T262" s="142"/>
      <c r="AT262" s="138" t="s">
        <v>133</v>
      </c>
      <c r="AU262" s="138" t="s">
        <v>129</v>
      </c>
      <c r="AV262" s="12" t="s">
        <v>79</v>
      </c>
      <c r="AW262" s="12" t="s">
        <v>31</v>
      </c>
      <c r="AX262" s="12" t="s">
        <v>69</v>
      </c>
      <c r="AY262" s="138" t="s">
        <v>119</v>
      </c>
    </row>
    <row r="263" spans="2:65" s="13" customFormat="1">
      <c r="B263" s="143"/>
      <c r="D263" s="137" t="s">
        <v>133</v>
      </c>
      <c r="E263" s="144" t="s">
        <v>3</v>
      </c>
      <c r="F263" s="145" t="s">
        <v>135</v>
      </c>
      <c r="H263" s="146">
        <v>0.216</v>
      </c>
      <c r="L263" s="143"/>
      <c r="M263" s="147"/>
      <c r="T263" s="148"/>
      <c r="AT263" s="144" t="s">
        <v>133</v>
      </c>
      <c r="AU263" s="144" t="s">
        <v>129</v>
      </c>
      <c r="AV263" s="13" t="s">
        <v>128</v>
      </c>
      <c r="AW263" s="13" t="s">
        <v>31</v>
      </c>
      <c r="AX263" s="13" t="s">
        <v>77</v>
      </c>
      <c r="AY263" s="144" t="s">
        <v>119</v>
      </c>
    </row>
    <row r="264" spans="2:65" s="1" customFormat="1" ht="37.9" customHeight="1">
      <c r="B264" s="120"/>
      <c r="C264" s="121" t="s">
        <v>318</v>
      </c>
      <c r="D264" s="121" t="s">
        <v>123</v>
      </c>
      <c r="E264" s="122" t="s">
        <v>319</v>
      </c>
      <c r="F264" s="123" t="s">
        <v>320</v>
      </c>
      <c r="G264" s="124" t="s">
        <v>303</v>
      </c>
      <c r="H264" s="125">
        <v>2</v>
      </c>
      <c r="I264" s="126"/>
      <c r="J264" s="126">
        <f>ROUND(I264*H264,2)</f>
        <v>0</v>
      </c>
      <c r="K264" s="123" t="s">
        <v>127</v>
      </c>
      <c r="L264" s="30"/>
      <c r="M264" s="127" t="s">
        <v>3</v>
      </c>
      <c r="N264" s="128" t="s">
        <v>40</v>
      </c>
      <c r="O264" s="129">
        <v>0.66700000000000004</v>
      </c>
      <c r="P264" s="129">
        <f>O264*H264</f>
        <v>1.3340000000000001</v>
      </c>
      <c r="Q264" s="129">
        <v>0.10661</v>
      </c>
      <c r="R264" s="129">
        <f>Q264*H264</f>
        <v>0.21321999999999999</v>
      </c>
      <c r="S264" s="129">
        <v>0</v>
      </c>
      <c r="T264" s="130">
        <f>S264*H264</f>
        <v>0</v>
      </c>
      <c r="AR264" s="131" t="s">
        <v>128</v>
      </c>
      <c r="AT264" s="131" t="s">
        <v>123</v>
      </c>
      <c r="AU264" s="131" t="s">
        <v>129</v>
      </c>
      <c r="AY264" s="18" t="s">
        <v>119</v>
      </c>
      <c r="BE264" s="132">
        <f>IF(N264="základní",J264,0)</f>
        <v>0</v>
      </c>
      <c r="BF264" s="132">
        <f>IF(N264="snížená",J264,0)</f>
        <v>0</v>
      </c>
      <c r="BG264" s="132">
        <f>IF(N264="zákl. přenesená",J264,0)</f>
        <v>0</v>
      </c>
      <c r="BH264" s="132">
        <f>IF(N264="sníž. přenesená",J264,0)</f>
        <v>0</v>
      </c>
      <c r="BI264" s="132">
        <f>IF(N264="nulová",J264,0)</f>
        <v>0</v>
      </c>
      <c r="BJ264" s="18" t="s">
        <v>77</v>
      </c>
      <c r="BK264" s="132">
        <f>ROUND(I264*H264,2)</f>
        <v>0</v>
      </c>
      <c r="BL264" s="18" t="s">
        <v>128</v>
      </c>
      <c r="BM264" s="131" t="s">
        <v>321</v>
      </c>
    </row>
    <row r="265" spans="2:65" s="1" customFormat="1">
      <c r="B265" s="30"/>
      <c r="D265" s="133" t="s">
        <v>131</v>
      </c>
      <c r="F265" s="134" t="s">
        <v>322</v>
      </c>
      <c r="L265" s="30"/>
      <c r="M265" s="135"/>
      <c r="T265" s="50"/>
      <c r="AT265" s="18" t="s">
        <v>131</v>
      </c>
      <c r="AU265" s="18" t="s">
        <v>129</v>
      </c>
    </row>
    <row r="266" spans="2:65" s="12" customFormat="1">
      <c r="B266" s="136"/>
      <c r="D266" s="137" t="s">
        <v>133</v>
      </c>
      <c r="E266" s="138" t="s">
        <v>3</v>
      </c>
      <c r="F266" s="139" t="s">
        <v>323</v>
      </c>
      <c r="H266" s="140">
        <v>2</v>
      </c>
      <c r="L266" s="136"/>
      <c r="M266" s="141"/>
      <c r="T266" s="142"/>
      <c r="AT266" s="138" t="s">
        <v>133</v>
      </c>
      <c r="AU266" s="138" t="s">
        <v>129</v>
      </c>
      <c r="AV266" s="12" t="s">
        <v>79</v>
      </c>
      <c r="AW266" s="12" t="s">
        <v>31</v>
      </c>
      <c r="AX266" s="12" t="s">
        <v>69</v>
      </c>
      <c r="AY266" s="138" t="s">
        <v>119</v>
      </c>
    </row>
    <row r="267" spans="2:65" s="13" customFormat="1">
      <c r="B267" s="143"/>
      <c r="D267" s="137" t="s">
        <v>133</v>
      </c>
      <c r="E267" s="144" t="s">
        <v>3</v>
      </c>
      <c r="F267" s="145" t="s">
        <v>135</v>
      </c>
      <c r="H267" s="146">
        <v>2</v>
      </c>
      <c r="L267" s="143"/>
      <c r="M267" s="147"/>
      <c r="T267" s="148"/>
      <c r="AT267" s="144" t="s">
        <v>133</v>
      </c>
      <c r="AU267" s="144" t="s">
        <v>129</v>
      </c>
      <c r="AV267" s="13" t="s">
        <v>128</v>
      </c>
      <c r="AW267" s="13" t="s">
        <v>31</v>
      </c>
      <c r="AX267" s="13" t="s">
        <v>77</v>
      </c>
      <c r="AY267" s="144" t="s">
        <v>119</v>
      </c>
    </row>
    <row r="268" spans="2:65" s="1" customFormat="1" ht="44.25" customHeight="1">
      <c r="B268" s="120"/>
      <c r="C268" s="121" t="s">
        <v>324</v>
      </c>
      <c r="D268" s="121" t="s">
        <v>123</v>
      </c>
      <c r="E268" s="122" t="s">
        <v>325</v>
      </c>
      <c r="F268" s="123" t="s">
        <v>326</v>
      </c>
      <c r="G268" s="124" t="s">
        <v>303</v>
      </c>
      <c r="H268" s="125">
        <v>1</v>
      </c>
      <c r="I268" s="126"/>
      <c r="J268" s="126">
        <f>ROUND(I268*H268,2)</f>
        <v>0</v>
      </c>
      <c r="K268" s="123" t="s">
        <v>127</v>
      </c>
      <c r="L268" s="30"/>
      <c r="M268" s="127" t="s">
        <v>3</v>
      </c>
      <c r="N268" s="128" t="s">
        <v>40</v>
      </c>
      <c r="O268" s="129">
        <v>0.66700000000000004</v>
      </c>
      <c r="P268" s="129">
        <f>O268*H268</f>
        <v>0.66700000000000004</v>
      </c>
      <c r="Q268" s="129">
        <v>0.10661</v>
      </c>
      <c r="R268" s="129">
        <f>Q268*H268</f>
        <v>0.10661</v>
      </c>
      <c r="S268" s="129">
        <v>0</v>
      </c>
      <c r="T268" s="130">
        <f>S268*H268</f>
        <v>0</v>
      </c>
      <c r="AR268" s="131" t="s">
        <v>128</v>
      </c>
      <c r="AT268" s="131" t="s">
        <v>123</v>
      </c>
      <c r="AU268" s="131" t="s">
        <v>129</v>
      </c>
      <c r="AY268" s="18" t="s">
        <v>119</v>
      </c>
      <c r="BE268" s="132">
        <f>IF(N268="základní",J268,0)</f>
        <v>0</v>
      </c>
      <c r="BF268" s="132">
        <f>IF(N268="snížená",J268,0)</f>
        <v>0</v>
      </c>
      <c r="BG268" s="132">
        <f>IF(N268="zákl. přenesená",J268,0)</f>
        <v>0</v>
      </c>
      <c r="BH268" s="132">
        <f>IF(N268="sníž. přenesená",J268,0)</f>
        <v>0</v>
      </c>
      <c r="BI268" s="132">
        <f>IF(N268="nulová",J268,0)</f>
        <v>0</v>
      </c>
      <c r="BJ268" s="18" t="s">
        <v>77</v>
      </c>
      <c r="BK268" s="132">
        <f>ROUND(I268*H268,2)</f>
        <v>0</v>
      </c>
      <c r="BL268" s="18" t="s">
        <v>128</v>
      </c>
      <c r="BM268" s="131" t="s">
        <v>327</v>
      </c>
    </row>
    <row r="269" spans="2:65" s="1" customFormat="1">
      <c r="B269" s="30"/>
      <c r="D269" s="133" t="s">
        <v>131</v>
      </c>
      <c r="F269" s="134" t="s">
        <v>328</v>
      </c>
      <c r="L269" s="30"/>
      <c r="M269" s="135"/>
      <c r="T269" s="50"/>
      <c r="AT269" s="18" t="s">
        <v>131</v>
      </c>
      <c r="AU269" s="18" t="s">
        <v>129</v>
      </c>
    </row>
    <row r="270" spans="2:65" s="12" customFormat="1">
      <c r="B270" s="136"/>
      <c r="D270" s="137" t="s">
        <v>133</v>
      </c>
      <c r="E270" s="138" t="s">
        <v>3</v>
      </c>
      <c r="F270" s="139" t="s">
        <v>329</v>
      </c>
      <c r="H270" s="140">
        <v>1</v>
      </c>
      <c r="L270" s="136"/>
      <c r="M270" s="141"/>
      <c r="T270" s="142"/>
      <c r="AT270" s="138" t="s">
        <v>133</v>
      </c>
      <c r="AU270" s="138" t="s">
        <v>129</v>
      </c>
      <c r="AV270" s="12" t="s">
        <v>79</v>
      </c>
      <c r="AW270" s="12" t="s">
        <v>31</v>
      </c>
      <c r="AX270" s="12" t="s">
        <v>69</v>
      </c>
      <c r="AY270" s="138" t="s">
        <v>119</v>
      </c>
    </row>
    <row r="271" spans="2:65" s="13" customFormat="1">
      <c r="B271" s="143"/>
      <c r="D271" s="137" t="s">
        <v>133</v>
      </c>
      <c r="E271" s="144" t="s">
        <v>3</v>
      </c>
      <c r="F271" s="145" t="s">
        <v>135</v>
      </c>
      <c r="H271" s="146">
        <v>1</v>
      </c>
      <c r="L271" s="143"/>
      <c r="M271" s="147"/>
      <c r="T271" s="148"/>
      <c r="AT271" s="144" t="s">
        <v>133</v>
      </c>
      <c r="AU271" s="144" t="s">
        <v>129</v>
      </c>
      <c r="AV271" s="13" t="s">
        <v>128</v>
      </c>
      <c r="AW271" s="13" t="s">
        <v>31</v>
      </c>
      <c r="AX271" s="13" t="s">
        <v>77</v>
      </c>
      <c r="AY271" s="144" t="s">
        <v>119</v>
      </c>
    </row>
    <row r="272" spans="2:65" s="1" customFormat="1" ht="37.9" customHeight="1">
      <c r="B272" s="120"/>
      <c r="C272" s="121" t="s">
        <v>330</v>
      </c>
      <c r="D272" s="121" t="s">
        <v>123</v>
      </c>
      <c r="E272" s="122" t="s">
        <v>331</v>
      </c>
      <c r="F272" s="123" t="s">
        <v>332</v>
      </c>
      <c r="G272" s="124" t="s">
        <v>303</v>
      </c>
      <c r="H272" s="125">
        <v>1</v>
      </c>
      <c r="I272" s="126"/>
      <c r="J272" s="126">
        <f>ROUND(I272*H272,2)</f>
        <v>0</v>
      </c>
      <c r="K272" s="123" t="s">
        <v>127</v>
      </c>
      <c r="L272" s="30"/>
      <c r="M272" s="127" t="s">
        <v>3</v>
      </c>
      <c r="N272" s="128" t="s">
        <v>40</v>
      </c>
      <c r="O272" s="129">
        <v>0.66700000000000004</v>
      </c>
      <c r="P272" s="129">
        <f>O272*H272</f>
        <v>0.66700000000000004</v>
      </c>
      <c r="Q272" s="129">
        <v>0.10402</v>
      </c>
      <c r="R272" s="129">
        <f>Q272*H272</f>
        <v>0.10402</v>
      </c>
      <c r="S272" s="129">
        <v>0</v>
      </c>
      <c r="T272" s="130">
        <f>S272*H272</f>
        <v>0</v>
      </c>
      <c r="AR272" s="131" t="s">
        <v>128</v>
      </c>
      <c r="AT272" s="131" t="s">
        <v>123</v>
      </c>
      <c r="AU272" s="131" t="s">
        <v>129</v>
      </c>
      <c r="AY272" s="18" t="s">
        <v>119</v>
      </c>
      <c r="BE272" s="132">
        <f>IF(N272="základní",J272,0)</f>
        <v>0</v>
      </c>
      <c r="BF272" s="132">
        <f>IF(N272="snížená",J272,0)</f>
        <v>0</v>
      </c>
      <c r="BG272" s="132">
        <f>IF(N272="zákl. přenesená",J272,0)</f>
        <v>0</v>
      </c>
      <c r="BH272" s="132">
        <f>IF(N272="sníž. přenesená",J272,0)</f>
        <v>0</v>
      </c>
      <c r="BI272" s="132">
        <f>IF(N272="nulová",J272,0)</f>
        <v>0</v>
      </c>
      <c r="BJ272" s="18" t="s">
        <v>77</v>
      </c>
      <c r="BK272" s="132">
        <f>ROUND(I272*H272,2)</f>
        <v>0</v>
      </c>
      <c r="BL272" s="18" t="s">
        <v>128</v>
      </c>
      <c r="BM272" s="131" t="s">
        <v>333</v>
      </c>
    </row>
    <row r="273" spans="2:65" s="1" customFormat="1">
      <c r="B273" s="30"/>
      <c r="D273" s="133" t="s">
        <v>131</v>
      </c>
      <c r="F273" s="134" t="s">
        <v>334</v>
      </c>
      <c r="L273" s="30"/>
      <c r="M273" s="135"/>
      <c r="T273" s="50"/>
      <c r="AT273" s="18" t="s">
        <v>131</v>
      </c>
      <c r="AU273" s="18" t="s">
        <v>129</v>
      </c>
    </row>
    <row r="274" spans="2:65" s="12" customFormat="1">
      <c r="B274" s="136"/>
      <c r="D274" s="137" t="s">
        <v>133</v>
      </c>
      <c r="E274" s="138" t="s">
        <v>3</v>
      </c>
      <c r="F274" s="139" t="s">
        <v>335</v>
      </c>
      <c r="H274" s="140">
        <v>1</v>
      </c>
      <c r="L274" s="136"/>
      <c r="M274" s="141"/>
      <c r="T274" s="142"/>
      <c r="AT274" s="138" t="s">
        <v>133</v>
      </c>
      <c r="AU274" s="138" t="s">
        <v>129</v>
      </c>
      <c r="AV274" s="12" t="s">
        <v>79</v>
      </c>
      <c r="AW274" s="12" t="s">
        <v>31</v>
      </c>
      <c r="AX274" s="12" t="s">
        <v>69</v>
      </c>
      <c r="AY274" s="138" t="s">
        <v>119</v>
      </c>
    </row>
    <row r="275" spans="2:65" s="13" customFormat="1">
      <c r="B275" s="143"/>
      <c r="D275" s="137" t="s">
        <v>133</v>
      </c>
      <c r="E275" s="144" t="s">
        <v>3</v>
      </c>
      <c r="F275" s="145" t="s">
        <v>135</v>
      </c>
      <c r="H275" s="146">
        <v>1</v>
      </c>
      <c r="L275" s="143"/>
      <c r="M275" s="147"/>
      <c r="T275" s="148"/>
      <c r="AT275" s="144" t="s">
        <v>133</v>
      </c>
      <c r="AU275" s="144" t="s">
        <v>129</v>
      </c>
      <c r="AV275" s="13" t="s">
        <v>128</v>
      </c>
      <c r="AW275" s="13" t="s">
        <v>31</v>
      </c>
      <c r="AX275" s="13" t="s">
        <v>77</v>
      </c>
      <c r="AY275" s="144" t="s">
        <v>119</v>
      </c>
    </row>
    <row r="276" spans="2:65" s="1" customFormat="1" ht="37.9" customHeight="1">
      <c r="B276" s="120"/>
      <c r="C276" s="121" t="s">
        <v>336</v>
      </c>
      <c r="D276" s="121" t="s">
        <v>123</v>
      </c>
      <c r="E276" s="122" t="s">
        <v>337</v>
      </c>
      <c r="F276" s="123" t="s">
        <v>338</v>
      </c>
      <c r="G276" s="124" t="s">
        <v>303</v>
      </c>
      <c r="H276" s="125">
        <v>4</v>
      </c>
      <c r="I276" s="126"/>
      <c r="J276" s="126">
        <f>ROUND(I276*H276,2)</f>
        <v>0</v>
      </c>
      <c r="K276" s="123" t="s">
        <v>127</v>
      </c>
      <c r="L276" s="30"/>
      <c r="M276" s="127" t="s">
        <v>3</v>
      </c>
      <c r="N276" s="128" t="s">
        <v>40</v>
      </c>
      <c r="O276" s="129">
        <v>8.3000000000000004E-2</v>
      </c>
      <c r="P276" s="129">
        <f>O276*H276</f>
        <v>0.33200000000000002</v>
      </c>
      <c r="Q276" s="129">
        <v>1.2120000000000001E-2</v>
      </c>
      <c r="R276" s="129">
        <f>Q276*H276</f>
        <v>4.8480000000000002E-2</v>
      </c>
      <c r="S276" s="129">
        <v>0</v>
      </c>
      <c r="T276" s="130">
        <f>S276*H276</f>
        <v>0</v>
      </c>
      <c r="AR276" s="131" t="s">
        <v>128</v>
      </c>
      <c r="AT276" s="131" t="s">
        <v>123</v>
      </c>
      <c r="AU276" s="131" t="s">
        <v>129</v>
      </c>
      <c r="AY276" s="18" t="s">
        <v>119</v>
      </c>
      <c r="BE276" s="132">
        <f>IF(N276="základní",J276,0)</f>
        <v>0</v>
      </c>
      <c r="BF276" s="132">
        <f>IF(N276="snížená",J276,0)</f>
        <v>0</v>
      </c>
      <c r="BG276" s="132">
        <f>IF(N276="zákl. přenesená",J276,0)</f>
        <v>0</v>
      </c>
      <c r="BH276" s="132">
        <f>IF(N276="sníž. přenesená",J276,0)</f>
        <v>0</v>
      </c>
      <c r="BI276" s="132">
        <f>IF(N276="nulová",J276,0)</f>
        <v>0</v>
      </c>
      <c r="BJ276" s="18" t="s">
        <v>77</v>
      </c>
      <c r="BK276" s="132">
        <f>ROUND(I276*H276,2)</f>
        <v>0</v>
      </c>
      <c r="BL276" s="18" t="s">
        <v>128</v>
      </c>
      <c r="BM276" s="131" t="s">
        <v>339</v>
      </c>
    </row>
    <row r="277" spans="2:65" s="1" customFormat="1">
      <c r="B277" s="30"/>
      <c r="D277" s="133" t="s">
        <v>131</v>
      </c>
      <c r="F277" s="134" t="s">
        <v>340</v>
      </c>
      <c r="L277" s="30"/>
      <c r="M277" s="135"/>
      <c r="T277" s="50"/>
      <c r="AT277" s="18" t="s">
        <v>131</v>
      </c>
      <c r="AU277" s="18" t="s">
        <v>129</v>
      </c>
    </row>
    <row r="278" spans="2:65" s="12" customFormat="1">
      <c r="B278" s="136"/>
      <c r="D278" s="137" t="s">
        <v>133</v>
      </c>
      <c r="E278" s="138" t="s">
        <v>3</v>
      </c>
      <c r="F278" s="139" t="s">
        <v>341</v>
      </c>
      <c r="H278" s="140">
        <v>4</v>
      </c>
      <c r="L278" s="136"/>
      <c r="M278" s="141"/>
      <c r="T278" s="142"/>
      <c r="AT278" s="138" t="s">
        <v>133</v>
      </c>
      <c r="AU278" s="138" t="s">
        <v>129</v>
      </c>
      <c r="AV278" s="12" t="s">
        <v>79</v>
      </c>
      <c r="AW278" s="12" t="s">
        <v>31</v>
      </c>
      <c r="AX278" s="12" t="s">
        <v>69</v>
      </c>
      <c r="AY278" s="138" t="s">
        <v>119</v>
      </c>
    </row>
    <row r="279" spans="2:65" s="13" customFormat="1">
      <c r="B279" s="143"/>
      <c r="D279" s="137" t="s">
        <v>133</v>
      </c>
      <c r="E279" s="144" t="s">
        <v>3</v>
      </c>
      <c r="F279" s="145" t="s">
        <v>135</v>
      </c>
      <c r="H279" s="146">
        <v>4</v>
      </c>
      <c r="L279" s="143"/>
      <c r="M279" s="147"/>
      <c r="T279" s="148"/>
      <c r="AT279" s="144" t="s">
        <v>133</v>
      </c>
      <c r="AU279" s="144" t="s">
        <v>129</v>
      </c>
      <c r="AV279" s="13" t="s">
        <v>128</v>
      </c>
      <c r="AW279" s="13" t="s">
        <v>31</v>
      </c>
      <c r="AX279" s="13" t="s">
        <v>77</v>
      </c>
      <c r="AY279" s="144" t="s">
        <v>119</v>
      </c>
    </row>
    <row r="280" spans="2:65" s="1" customFormat="1" ht="37.9" customHeight="1">
      <c r="B280" s="120"/>
      <c r="C280" s="121" t="s">
        <v>342</v>
      </c>
      <c r="D280" s="121" t="s">
        <v>123</v>
      </c>
      <c r="E280" s="122" t="s">
        <v>343</v>
      </c>
      <c r="F280" s="123" t="s">
        <v>344</v>
      </c>
      <c r="G280" s="124" t="s">
        <v>303</v>
      </c>
      <c r="H280" s="125">
        <v>4</v>
      </c>
      <c r="I280" s="126"/>
      <c r="J280" s="126">
        <f>ROUND(I280*H280,2)</f>
        <v>0</v>
      </c>
      <c r="K280" s="123" t="s">
        <v>127</v>
      </c>
      <c r="L280" s="30"/>
      <c r="M280" s="127" t="s">
        <v>3</v>
      </c>
      <c r="N280" s="128" t="s">
        <v>40</v>
      </c>
      <c r="O280" s="129">
        <v>0.33300000000000002</v>
      </c>
      <c r="P280" s="129">
        <f>O280*H280</f>
        <v>1.3320000000000001</v>
      </c>
      <c r="Q280" s="129">
        <v>0</v>
      </c>
      <c r="R280" s="129">
        <f>Q280*H280</f>
        <v>0</v>
      </c>
      <c r="S280" s="129">
        <v>0</v>
      </c>
      <c r="T280" s="130">
        <f>S280*H280</f>
        <v>0</v>
      </c>
      <c r="AR280" s="131" t="s">
        <v>128</v>
      </c>
      <c r="AT280" s="131" t="s">
        <v>123</v>
      </c>
      <c r="AU280" s="131" t="s">
        <v>129</v>
      </c>
      <c r="AY280" s="18" t="s">
        <v>119</v>
      </c>
      <c r="BE280" s="132">
        <f>IF(N280="základní",J280,0)</f>
        <v>0</v>
      </c>
      <c r="BF280" s="132">
        <f>IF(N280="snížená",J280,0)</f>
        <v>0</v>
      </c>
      <c r="BG280" s="132">
        <f>IF(N280="zákl. přenesená",J280,0)</f>
        <v>0</v>
      </c>
      <c r="BH280" s="132">
        <f>IF(N280="sníž. přenesená",J280,0)</f>
        <v>0</v>
      </c>
      <c r="BI280" s="132">
        <f>IF(N280="nulová",J280,0)</f>
        <v>0</v>
      </c>
      <c r="BJ280" s="18" t="s">
        <v>77</v>
      </c>
      <c r="BK280" s="132">
        <f>ROUND(I280*H280,2)</f>
        <v>0</v>
      </c>
      <c r="BL280" s="18" t="s">
        <v>128</v>
      </c>
      <c r="BM280" s="131" t="s">
        <v>345</v>
      </c>
    </row>
    <row r="281" spans="2:65" s="1" customFormat="1">
      <c r="B281" s="30"/>
      <c r="D281" s="133" t="s">
        <v>131</v>
      </c>
      <c r="F281" s="134" t="s">
        <v>346</v>
      </c>
      <c r="L281" s="30"/>
      <c r="M281" s="135"/>
      <c r="T281" s="50"/>
      <c r="AT281" s="18" t="s">
        <v>131</v>
      </c>
      <c r="AU281" s="18" t="s">
        <v>129</v>
      </c>
    </row>
    <row r="282" spans="2:65" s="12" customFormat="1">
      <c r="B282" s="136"/>
      <c r="D282" s="137" t="s">
        <v>133</v>
      </c>
      <c r="E282" s="138" t="s">
        <v>3</v>
      </c>
      <c r="F282" s="139" t="s">
        <v>341</v>
      </c>
      <c r="H282" s="140">
        <v>4</v>
      </c>
      <c r="L282" s="136"/>
      <c r="M282" s="141"/>
      <c r="T282" s="142"/>
      <c r="AT282" s="138" t="s">
        <v>133</v>
      </c>
      <c r="AU282" s="138" t="s">
        <v>129</v>
      </c>
      <c r="AV282" s="12" t="s">
        <v>79</v>
      </c>
      <c r="AW282" s="12" t="s">
        <v>31</v>
      </c>
      <c r="AX282" s="12" t="s">
        <v>69</v>
      </c>
      <c r="AY282" s="138" t="s">
        <v>119</v>
      </c>
    </row>
    <row r="283" spans="2:65" s="13" customFormat="1">
      <c r="B283" s="143"/>
      <c r="D283" s="137" t="s">
        <v>133</v>
      </c>
      <c r="E283" s="144" t="s">
        <v>3</v>
      </c>
      <c r="F283" s="145" t="s">
        <v>135</v>
      </c>
      <c r="H283" s="146">
        <v>4</v>
      </c>
      <c r="L283" s="143"/>
      <c r="M283" s="147"/>
      <c r="T283" s="148"/>
      <c r="AT283" s="144" t="s">
        <v>133</v>
      </c>
      <c r="AU283" s="144" t="s">
        <v>129</v>
      </c>
      <c r="AV283" s="13" t="s">
        <v>128</v>
      </c>
      <c r="AW283" s="13" t="s">
        <v>31</v>
      </c>
      <c r="AX283" s="13" t="s">
        <v>77</v>
      </c>
      <c r="AY283" s="144" t="s">
        <v>119</v>
      </c>
    </row>
    <row r="284" spans="2:65" s="1" customFormat="1" ht="37.9" customHeight="1">
      <c r="B284" s="120"/>
      <c r="C284" s="121" t="s">
        <v>347</v>
      </c>
      <c r="D284" s="121" t="s">
        <v>123</v>
      </c>
      <c r="E284" s="122" t="s">
        <v>348</v>
      </c>
      <c r="F284" s="123" t="s">
        <v>349</v>
      </c>
      <c r="G284" s="124" t="s">
        <v>303</v>
      </c>
      <c r="H284" s="125">
        <v>4</v>
      </c>
      <c r="I284" s="126"/>
      <c r="J284" s="126">
        <f>ROUND(I284*H284,2)</f>
        <v>0</v>
      </c>
      <c r="K284" s="123" t="s">
        <v>127</v>
      </c>
      <c r="L284" s="30"/>
      <c r="M284" s="127" t="s">
        <v>3</v>
      </c>
      <c r="N284" s="128" t="s">
        <v>40</v>
      </c>
      <c r="O284" s="129">
        <v>1.7509999999999999</v>
      </c>
      <c r="P284" s="129">
        <f>O284*H284</f>
        <v>7.0039999999999996</v>
      </c>
      <c r="Q284" s="129">
        <v>0.21007999999999999</v>
      </c>
      <c r="R284" s="129">
        <f>Q284*H284</f>
        <v>0.84031999999999996</v>
      </c>
      <c r="S284" s="129">
        <v>0</v>
      </c>
      <c r="T284" s="130">
        <f>S284*H284</f>
        <v>0</v>
      </c>
      <c r="AR284" s="131" t="s">
        <v>128</v>
      </c>
      <c r="AT284" s="131" t="s">
        <v>123</v>
      </c>
      <c r="AU284" s="131" t="s">
        <v>129</v>
      </c>
      <c r="AY284" s="18" t="s">
        <v>119</v>
      </c>
      <c r="BE284" s="132">
        <f>IF(N284="základní",J284,0)</f>
        <v>0</v>
      </c>
      <c r="BF284" s="132">
        <f>IF(N284="snížená",J284,0)</f>
        <v>0</v>
      </c>
      <c r="BG284" s="132">
        <f>IF(N284="zákl. přenesená",J284,0)</f>
        <v>0</v>
      </c>
      <c r="BH284" s="132">
        <f>IF(N284="sníž. přenesená",J284,0)</f>
        <v>0</v>
      </c>
      <c r="BI284" s="132">
        <f>IF(N284="nulová",J284,0)</f>
        <v>0</v>
      </c>
      <c r="BJ284" s="18" t="s">
        <v>77</v>
      </c>
      <c r="BK284" s="132">
        <f>ROUND(I284*H284,2)</f>
        <v>0</v>
      </c>
      <c r="BL284" s="18" t="s">
        <v>128</v>
      </c>
      <c r="BM284" s="131" t="s">
        <v>350</v>
      </c>
    </row>
    <row r="285" spans="2:65" s="1" customFormat="1">
      <c r="B285" s="30"/>
      <c r="D285" s="133" t="s">
        <v>131</v>
      </c>
      <c r="F285" s="134" t="s">
        <v>351</v>
      </c>
      <c r="L285" s="30"/>
      <c r="M285" s="135"/>
      <c r="T285" s="50"/>
      <c r="AT285" s="18" t="s">
        <v>131</v>
      </c>
      <c r="AU285" s="18" t="s">
        <v>129</v>
      </c>
    </row>
    <row r="286" spans="2:65" s="12" customFormat="1">
      <c r="B286" s="136"/>
      <c r="D286" s="137" t="s">
        <v>133</v>
      </c>
      <c r="E286" s="138" t="s">
        <v>3</v>
      </c>
      <c r="F286" s="139" t="s">
        <v>352</v>
      </c>
      <c r="H286" s="140">
        <v>1</v>
      </c>
      <c r="L286" s="136"/>
      <c r="M286" s="141"/>
      <c r="T286" s="142"/>
      <c r="AT286" s="138" t="s">
        <v>133</v>
      </c>
      <c r="AU286" s="138" t="s">
        <v>129</v>
      </c>
      <c r="AV286" s="12" t="s">
        <v>79</v>
      </c>
      <c r="AW286" s="12" t="s">
        <v>31</v>
      </c>
      <c r="AX286" s="12" t="s">
        <v>69</v>
      </c>
      <c r="AY286" s="138" t="s">
        <v>119</v>
      </c>
    </row>
    <row r="287" spans="2:65" s="12" customFormat="1">
      <c r="B287" s="136"/>
      <c r="D287" s="137" t="s">
        <v>133</v>
      </c>
      <c r="E287" s="138" t="s">
        <v>3</v>
      </c>
      <c r="F287" s="139" t="s">
        <v>353</v>
      </c>
      <c r="H287" s="140">
        <v>3</v>
      </c>
      <c r="L287" s="136"/>
      <c r="M287" s="141"/>
      <c r="T287" s="142"/>
      <c r="AT287" s="138" t="s">
        <v>133</v>
      </c>
      <c r="AU287" s="138" t="s">
        <v>129</v>
      </c>
      <c r="AV287" s="12" t="s">
        <v>79</v>
      </c>
      <c r="AW287" s="12" t="s">
        <v>31</v>
      </c>
      <c r="AX287" s="12" t="s">
        <v>69</v>
      </c>
      <c r="AY287" s="138" t="s">
        <v>119</v>
      </c>
    </row>
    <row r="288" spans="2:65" s="13" customFormat="1">
      <c r="B288" s="143"/>
      <c r="D288" s="137" t="s">
        <v>133</v>
      </c>
      <c r="E288" s="144" t="s">
        <v>3</v>
      </c>
      <c r="F288" s="145" t="s">
        <v>135</v>
      </c>
      <c r="H288" s="146">
        <v>4</v>
      </c>
      <c r="L288" s="143"/>
      <c r="M288" s="147"/>
      <c r="T288" s="148"/>
      <c r="AT288" s="144" t="s">
        <v>133</v>
      </c>
      <c r="AU288" s="144" t="s">
        <v>129</v>
      </c>
      <c r="AV288" s="13" t="s">
        <v>128</v>
      </c>
      <c r="AW288" s="13" t="s">
        <v>31</v>
      </c>
      <c r="AX288" s="13" t="s">
        <v>77</v>
      </c>
      <c r="AY288" s="144" t="s">
        <v>119</v>
      </c>
    </row>
    <row r="289" spans="2:65" s="1" customFormat="1" ht="33" customHeight="1">
      <c r="B289" s="120"/>
      <c r="C289" s="121" t="s">
        <v>354</v>
      </c>
      <c r="D289" s="121" t="s">
        <v>123</v>
      </c>
      <c r="E289" s="122" t="s">
        <v>355</v>
      </c>
      <c r="F289" s="123" t="s">
        <v>356</v>
      </c>
      <c r="G289" s="124" t="s">
        <v>303</v>
      </c>
      <c r="H289" s="125">
        <v>1</v>
      </c>
      <c r="I289" s="126"/>
      <c r="J289" s="126">
        <f>ROUND(I289*H289,2)</f>
        <v>0</v>
      </c>
      <c r="K289" s="123" t="s">
        <v>127</v>
      </c>
      <c r="L289" s="30"/>
      <c r="M289" s="127" t="s">
        <v>3</v>
      </c>
      <c r="N289" s="128" t="s">
        <v>40</v>
      </c>
      <c r="O289" s="129">
        <v>0.25</v>
      </c>
      <c r="P289" s="129">
        <f>O289*H289</f>
        <v>0.25</v>
      </c>
      <c r="Q289" s="129">
        <v>6.2E-4</v>
      </c>
      <c r="R289" s="129">
        <f>Q289*H289</f>
        <v>6.2E-4</v>
      </c>
      <c r="S289" s="129">
        <v>0</v>
      </c>
      <c r="T289" s="130">
        <f>S289*H289</f>
        <v>0</v>
      </c>
      <c r="AR289" s="131" t="s">
        <v>128</v>
      </c>
      <c r="AT289" s="131" t="s">
        <v>123</v>
      </c>
      <c r="AU289" s="131" t="s">
        <v>129</v>
      </c>
      <c r="AY289" s="18" t="s">
        <v>119</v>
      </c>
      <c r="BE289" s="132">
        <f>IF(N289="základní",J289,0)</f>
        <v>0</v>
      </c>
      <c r="BF289" s="132">
        <f>IF(N289="snížená",J289,0)</f>
        <v>0</v>
      </c>
      <c r="BG289" s="132">
        <f>IF(N289="zákl. přenesená",J289,0)</f>
        <v>0</v>
      </c>
      <c r="BH289" s="132">
        <f>IF(N289="sníž. přenesená",J289,0)</f>
        <v>0</v>
      </c>
      <c r="BI289" s="132">
        <f>IF(N289="nulová",J289,0)</f>
        <v>0</v>
      </c>
      <c r="BJ289" s="18" t="s">
        <v>77</v>
      </c>
      <c r="BK289" s="132">
        <f>ROUND(I289*H289,2)</f>
        <v>0</v>
      </c>
      <c r="BL289" s="18" t="s">
        <v>128</v>
      </c>
      <c r="BM289" s="131" t="s">
        <v>357</v>
      </c>
    </row>
    <row r="290" spans="2:65" s="1" customFormat="1">
      <c r="B290" s="30"/>
      <c r="D290" s="133" t="s">
        <v>131</v>
      </c>
      <c r="F290" s="134" t="s">
        <v>358</v>
      </c>
      <c r="L290" s="30"/>
      <c r="M290" s="135"/>
      <c r="T290" s="50"/>
      <c r="AT290" s="18" t="s">
        <v>131</v>
      </c>
      <c r="AU290" s="18" t="s">
        <v>129</v>
      </c>
    </row>
    <row r="291" spans="2:65" s="12" customFormat="1">
      <c r="B291" s="136"/>
      <c r="D291" s="137" t="s">
        <v>133</v>
      </c>
      <c r="E291" s="138" t="s">
        <v>3</v>
      </c>
      <c r="F291" s="139" t="s">
        <v>359</v>
      </c>
      <c r="H291" s="140">
        <v>1</v>
      </c>
      <c r="L291" s="136"/>
      <c r="M291" s="141"/>
      <c r="T291" s="142"/>
      <c r="AT291" s="138" t="s">
        <v>133</v>
      </c>
      <c r="AU291" s="138" t="s">
        <v>129</v>
      </c>
      <c r="AV291" s="12" t="s">
        <v>79</v>
      </c>
      <c r="AW291" s="12" t="s">
        <v>31</v>
      </c>
      <c r="AX291" s="12" t="s">
        <v>69</v>
      </c>
      <c r="AY291" s="138" t="s">
        <v>119</v>
      </c>
    </row>
    <row r="292" spans="2:65" s="13" customFormat="1">
      <c r="B292" s="143"/>
      <c r="D292" s="137" t="s">
        <v>133</v>
      </c>
      <c r="E292" s="144" t="s">
        <v>3</v>
      </c>
      <c r="F292" s="145" t="s">
        <v>135</v>
      </c>
      <c r="H292" s="146">
        <v>1</v>
      </c>
      <c r="L292" s="143"/>
      <c r="M292" s="147"/>
      <c r="T292" s="148"/>
      <c r="AT292" s="144" t="s">
        <v>133</v>
      </c>
      <c r="AU292" s="144" t="s">
        <v>129</v>
      </c>
      <c r="AV292" s="13" t="s">
        <v>128</v>
      </c>
      <c r="AW292" s="13" t="s">
        <v>31</v>
      </c>
      <c r="AX292" s="13" t="s">
        <v>77</v>
      </c>
      <c r="AY292" s="144" t="s">
        <v>119</v>
      </c>
    </row>
    <row r="293" spans="2:65" s="1" customFormat="1" ht="24.2" customHeight="1">
      <c r="B293" s="120"/>
      <c r="C293" s="121" t="s">
        <v>360</v>
      </c>
      <c r="D293" s="121" t="s">
        <v>123</v>
      </c>
      <c r="E293" s="122" t="s">
        <v>361</v>
      </c>
      <c r="F293" s="123" t="s">
        <v>362</v>
      </c>
      <c r="G293" s="124" t="s">
        <v>303</v>
      </c>
      <c r="H293" s="125">
        <v>1</v>
      </c>
      <c r="I293" s="126"/>
      <c r="J293" s="126">
        <f>ROUND(I293*H293,2)</f>
        <v>0</v>
      </c>
      <c r="K293" s="123" t="s">
        <v>127</v>
      </c>
      <c r="L293" s="30"/>
      <c r="M293" s="127" t="s">
        <v>3</v>
      </c>
      <c r="N293" s="128" t="s">
        <v>40</v>
      </c>
      <c r="O293" s="129">
        <v>0.73199999999999998</v>
      </c>
      <c r="P293" s="129">
        <f>O293*H293</f>
        <v>0.73199999999999998</v>
      </c>
      <c r="Q293" s="129">
        <v>0</v>
      </c>
      <c r="R293" s="129">
        <f>Q293*H293</f>
        <v>0</v>
      </c>
      <c r="S293" s="129">
        <v>0.1</v>
      </c>
      <c r="T293" s="130">
        <f>S293*H293</f>
        <v>0.1</v>
      </c>
      <c r="AR293" s="131" t="s">
        <v>128</v>
      </c>
      <c r="AT293" s="131" t="s">
        <v>123</v>
      </c>
      <c r="AU293" s="131" t="s">
        <v>129</v>
      </c>
      <c r="AY293" s="18" t="s">
        <v>119</v>
      </c>
      <c r="BE293" s="132">
        <f>IF(N293="základní",J293,0)</f>
        <v>0</v>
      </c>
      <c r="BF293" s="132">
        <f>IF(N293="snížená",J293,0)</f>
        <v>0</v>
      </c>
      <c r="BG293" s="132">
        <f>IF(N293="zákl. přenesená",J293,0)</f>
        <v>0</v>
      </c>
      <c r="BH293" s="132">
        <f>IF(N293="sníž. přenesená",J293,0)</f>
        <v>0</v>
      </c>
      <c r="BI293" s="132">
        <f>IF(N293="nulová",J293,0)</f>
        <v>0</v>
      </c>
      <c r="BJ293" s="18" t="s">
        <v>77</v>
      </c>
      <c r="BK293" s="132">
        <f>ROUND(I293*H293,2)</f>
        <v>0</v>
      </c>
      <c r="BL293" s="18" t="s">
        <v>128</v>
      </c>
      <c r="BM293" s="131" t="s">
        <v>363</v>
      </c>
    </row>
    <row r="294" spans="2:65" s="1" customFormat="1">
      <c r="B294" s="30"/>
      <c r="D294" s="133" t="s">
        <v>131</v>
      </c>
      <c r="F294" s="134" t="s">
        <v>364</v>
      </c>
      <c r="L294" s="30"/>
      <c r="M294" s="135"/>
      <c r="T294" s="50"/>
      <c r="AT294" s="18" t="s">
        <v>131</v>
      </c>
      <c r="AU294" s="18" t="s">
        <v>129</v>
      </c>
    </row>
    <row r="295" spans="2:65" s="12" customFormat="1">
      <c r="B295" s="136"/>
      <c r="D295" s="137" t="s">
        <v>133</v>
      </c>
      <c r="E295" s="138" t="s">
        <v>3</v>
      </c>
      <c r="F295" s="139" t="s">
        <v>365</v>
      </c>
      <c r="H295" s="140">
        <v>1</v>
      </c>
      <c r="L295" s="136"/>
      <c r="M295" s="141"/>
      <c r="T295" s="142"/>
      <c r="AT295" s="138" t="s">
        <v>133</v>
      </c>
      <c r="AU295" s="138" t="s">
        <v>129</v>
      </c>
      <c r="AV295" s="12" t="s">
        <v>79</v>
      </c>
      <c r="AW295" s="12" t="s">
        <v>31</v>
      </c>
      <c r="AX295" s="12" t="s">
        <v>69</v>
      </c>
      <c r="AY295" s="138" t="s">
        <v>119</v>
      </c>
    </row>
    <row r="296" spans="2:65" s="13" customFormat="1">
      <c r="B296" s="143"/>
      <c r="D296" s="137" t="s">
        <v>133</v>
      </c>
      <c r="E296" s="144" t="s">
        <v>3</v>
      </c>
      <c r="F296" s="145" t="s">
        <v>135</v>
      </c>
      <c r="H296" s="146">
        <v>1</v>
      </c>
      <c r="L296" s="143"/>
      <c r="M296" s="147"/>
      <c r="T296" s="148"/>
      <c r="AT296" s="144" t="s">
        <v>133</v>
      </c>
      <c r="AU296" s="144" t="s">
        <v>129</v>
      </c>
      <c r="AV296" s="13" t="s">
        <v>128</v>
      </c>
      <c r="AW296" s="13" t="s">
        <v>31</v>
      </c>
      <c r="AX296" s="13" t="s">
        <v>77</v>
      </c>
      <c r="AY296" s="144" t="s">
        <v>119</v>
      </c>
    </row>
    <row r="297" spans="2:65" s="1" customFormat="1" ht="21.75" customHeight="1">
      <c r="B297" s="120"/>
      <c r="C297" s="121" t="s">
        <v>257</v>
      </c>
      <c r="D297" s="121" t="s">
        <v>123</v>
      </c>
      <c r="E297" s="122" t="s">
        <v>366</v>
      </c>
      <c r="F297" s="123" t="s">
        <v>367</v>
      </c>
      <c r="G297" s="124" t="s">
        <v>144</v>
      </c>
      <c r="H297" s="125">
        <v>45.64</v>
      </c>
      <c r="I297" s="126"/>
      <c r="J297" s="126">
        <f>ROUND(I297*H297,2)</f>
        <v>0</v>
      </c>
      <c r="K297" s="123" t="s">
        <v>3</v>
      </c>
      <c r="L297" s="30"/>
      <c r="M297" s="127" t="s">
        <v>3</v>
      </c>
      <c r="N297" s="128" t="s">
        <v>40</v>
      </c>
      <c r="O297" s="129">
        <v>2.5000000000000001E-2</v>
      </c>
      <c r="P297" s="129">
        <f>O297*H297</f>
        <v>1.141</v>
      </c>
      <c r="Q297" s="129">
        <v>9.0000000000000006E-5</v>
      </c>
      <c r="R297" s="129">
        <f>Q297*H297</f>
        <v>4.1076000000000003E-3</v>
      </c>
      <c r="S297" s="129">
        <v>0</v>
      </c>
      <c r="T297" s="130">
        <f>S297*H297</f>
        <v>0</v>
      </c>
      <c r="AR297" s="131" t="s">
        <v>128</v>
      </c>
      <c r="AT297" s="131" t="s">
        <v>123</v>
      </c>
      <c r="AU297" s="131" t="s">
        <v>129</v>
      </c>
      <c r="AY297" s="18" t="s">
        <v>119</v>
      </c>
      <c r="BE297" s="132">
        <f>IF(N297="základní",J297,0)</f>
        <v>0</v>
      </c>
      <c r="BF297" s="132">
        <f>IF(N297="snížená",J297,0)</f>
        <v>0</v>
      </c>
      <c r="BG297" s="132">
        <f>IF(N297="zákl. přenesená",J297,0)</f>
        <v>0</v>
      </c>
      <c r="BH297" s="132">
        <f>IF(N297="sníž. přenesená",J297,0)</f>
        <v>0</v>
      </c>
      <c r="BI297" s="132">
        <f>IF(N297="nulová",J297,0)</f>
        <v>0</v>
      </c>
      <c r="BJ297" s="18" t="s">
        <v>77</v>
      </c>
      <c r="BK297" s="132">
        <f>ROUND(I297*H297,2)</f>
        <v>0</v>
      </c>
      <c r="BL297" s="18" t="s">
        <v>128</v>
      </c>
      <c r="BM297" s="131" t="s">
        <v>368</v>
      </c>
    </row>
    <row r="298" spans="2:65" s="12" customFormat="1">
      <c r="B298" s="136"/>
      <c r="D298" s="137" t="s">
        <v>133</v>
      </c>
      <c r="E298" s="138" t="s">
        <v>3</v>
      </c>
      <c r="F298" s="139" t="s">
        <v>263</v>
      </c>
      <c r="H298" s="140">
        <v>45.64</v>
      </c>
      <c r="L298" s="136"/>
      <c r="M298" s="141"/>
      <c r="T298" s="142"/>
      <c r="AT298" s="138" t="s">
        <v>133</v>
      </c>
      <c r="AU298" s="138" t="s">
        <v>129</v>
      </c>
      <c r="AV298" s="12" t="s">
        <v>79</v>
      </c>
      <c r="AW298" s="12" t="s">
        <v>31</v>
      </c>
      <c r="AX298" s="12" t="s">
        <v>69</v>
      </c>
      <c r="AY298" s="138" t="s">
        <v>119</v>
      </c>
    </row>
    <row r="299" spans="2:65" s="15" customFormat="1">
      <c r="B299" s="154"/>
      <c r="D299" s="137" t="s">
        <v>133</v>
      </c>
      <c r="E299" s="155" t="s">
        <v>3</v>
      </c>
      <c r="F299" s="156" t="s">
        <v>156</v>
      </c>
      <c r="H299" s="157">
        <v>45.64</v>
      </c>
      <c r="L299" s="154"/>
      <c r="M299" s="158"/>
      <c r="T299" s="159"/>
      <c r="AT299" s="155" t="s">
        <v>133</v>
      </c>
      <c r="AU299" s="155" t="s">
        <v>129</v>
      </c>
      <c r="AV299" s="15" t="s">
        <v>129</v>
      </c>
      <c r="AW299" s="15" t="s">
        <v>31</v>
      </c>
      <c r="AX299" s="15" t="s">
        <v>69</v>
      </c>
      <c r="AY299" s="155" t="s">
        <v>119</v>
      </c>
    </row>
    <row r="300" spans="2:65" s="13" customFormat="1">
      <c r="B300" s="143"/>
      <c r="D300" s="137" t="s">
        <v>133</v>
      </c>
      <c r="E300" s="144" t="s">
        <v>3</v>
      </c>
      <c r="F300" s="145" t="s">
        <v>135</v>
      </c>
      <c r="H300" s="146">
        <v>45.64</v>
      </c>
      <c r="L300" s="143"/>
      <c r="M300" s="147"/>
      <c r="T300" s="148"/>
      <c r="AT300" s="144" t="s">
        <v>133</v>
      </c>
      <c r="AU300" s="144" t="s">
        <v>129</v>
      </c>
      <c r="AV300" s="13" t="s">
        <v>128</v>
      </c>
      <c r="AW300" s="13" t="s">
        <v>31</v>
      </c>
      <c r="AX300" s="13" t="s">
        <v>77</v>
      </c>
      <c r="AY300" s="144" t="s">
        <v>119</v>
      </c>
    </row>
    <row r="301" spans="2:65" s="11" customFormat="1" ht="22.9" customHeight="1">
      <c r="B301" s="109"/>
      <c r="D301" s="110" t="s">
        <v>68</v>
      </c>
      <c r="E301" s="118" t="s">
        <v>206</v>
      </c>
      <c r="F301" s="118" t="s">
        <v>369</v>
      </c>
      <c r="J301" s="119">
        <f>BK301</f>
        <v>0</v>
      </c>
      <c r="L301" s="109"/>
      <c r="M301" s="113"/>
      <c r="P301" s="114">
        <v>0</v>
      </c>
      <c r="R301" s="114">
        <v>0</v>
      </c>
      <c r="T301" s="115">
        <v>0</v>
      </c>
      <c r="AR301" s="110" t="s">
        <v>77</v>
      </c>
      <c r="AT301" s="116" t="s">
        <v>68</v>
      </c>
      <c r="AU301" s="116" t="s">
        <v>77</v>
      </c>
      <c r="AY301" s="110" t="s">
        <v>119</v>
      </c>
      <c r="BK301" s="117">
        <v>0</v>
      </c>
    </row>
    <row r="302" spans="2:65" s="11" customFormat="1" ht="22.9" customHeight="1">
      <c r="B302" s="109"/>
      <c r="D302" s="110" t="s">
        <v>68</v>
      </c>
      <c r="E302" s="118" t="s">
        <v>370</v>
      </c>
      <c r="F302" s="118" t="s">
        <v>371</v>
      </c>
      <c r="J302" s="119">
        <f>BK302</f>
        <v>0</v>
      </c>
      <c r="L302" s="109"/>
      <c r="M302" s="113"/>
      <c r="P302" s="114">
        <f>SUM(P303:P317)</f>
        <v>0.15398500000000001</v>
      </c>
      <c r="R302" s="114">
        <f>SUM(R303:R317)</f>
        <v>0</v>
      </c>
      <c r="T302" s="115">
        <f>SUM(T303:T317)</f>
        <v>0</v>
      </c>
      <c r="AR302" s="110" t="s">
        <v>77</v>
      </c>
      <c r="AT302" s="116" t="s">
        <v>68</v>
      </c>
      <c r="AU302" s="116" t="s">
        <v>77</v>
      </c>
      <c r="AY302" s="110" t="s">
        <v>119</v>
      </c>
      <c r="BK302" s="117">
        <f>SUM(BK303:BK317)</f>
        <v>0</v>
      </c>
    </row>
    <row r="303" spans="2:65" s="1" customFormat="1" ht="33" customHeight="1">
      <c r="B303" s="120"/>
      <c r="C303" s="121" t="s">
        <v>372</v>
      </c>
      <c r="D303" s="121" t="s">
        <v>123</v>
      </c>
      <c r="E303" s="122" t="s">
        <v>373</v>
      </c>
      <c r="F303" s="123" t="s">
        <v>374</v>
      </c>
      <c r="G303" s="124" t="s">
        <v>227</v>
      </c>
      <c r="H303" s="125">
        <v>0.51500000000000001</v>
      </c>
      <c r="I303" s="126"/>
      <c r="J303" s="126">
        <f>ROUND(I303*H303,2)</f>
        <v>0</v>
      </c>
      <c r="K303" s="123" t="s">
        <v>127</v>
      </c>
      <c r="L303" s="30"/>
      <c r="M303" s="127" t="s">
        <v>3</v>
      </c>
      <c r="N303" s="128" t="s">
        <v>40</v>
      </c>
      <c r="O303" s="129">
        <v>0.125</v>
      </c>
      <c r="P303" s="129">
        <f>O303*H303</f>
        <v>6.4375000000000002E-2</v>
      </c>
      <c r="Q303" s="129">
        <v>0</v>
      </c>
      <c r="R303" s="129">
        <f>Q303*H303</f>
        <v>0</v>
      </c>
      <c r="S303" s="129">
        <v>0</v>
      </c>
      <c r="T303" s="130">
        <f>S303*H303</f>
        <v>0</v>
      </c>
      <c r="AR303" s="131" t="s">
        <v>128</v>
      </c>
      <c r="AT303" s="131" t="s">
        <v>123</v>
      </c>
      <c r="AU303" s="131" t="s">
        <v>79</v>
      </c>
      <c r="AY303" s="18" t="s">
        <v>119</v>
      </c>
      <c r="BE303" s="132">
        <f>IF(N303="základní",J303,0)</f>
        <v>0</v>
      </c>
      <c r="BF303" s="132">
        <f>IF(N303="snížená",J303,0)</f>
        <v>0</v>
      </c>
      <c r="BG303" s="132">
        <f>IF(N303="zákl. přenesená",J303,0)</f>
        <v>0</v>
      </c>
      <c r="BH303" s="132">
        <f>IF(N303="sníž. přenesená",J303,0)</f>
        <v>0</v>
      </c>
      <c r="BI303" s="132">
        <f>IF(N303="nulová",J303,0)</f>
        <v>0</v>
      </c>
      <c r="BJ303" s="18" t="s">
        <v>77</v>
      </c>
      <c r="BK303" s="132">
        <f>ROUND(I303*H303,2)</f>
        <v>0</v>
      </c>
      <c r="BL303" s="18" t="s">
        <v>128</v>
      </c>
      <c r="BM303" s="131" t="s">
        <v>375</v>
      </c>
    </row>
    <row r="304" spans="2:65" s="1" customFormat="1">
      <c r="B304" s="30"/>
      <c r="D304" s="133" t="s">
        <v>131</v>
      </c>
      <c r="F304" s="134" t="s">
        <v>376</v>
      </c>
      <c r="L304" s="30"/>
      <c r="M304" s="135"/>
      <c r="T304" s="50"/>
      <c r="AT304" s="18" t="s">
        <v>131</v>
      </c>
      <c r="AU304" s="18" t="s">
        <v>79</v>
      </c>
    </row>
    <row r="305" spans="2:65" s="1" customFormat="1" ht="44.25" customHeight="1">
      <c r="B305" s="120"/>
      <c r="C305" s="121" t="s">
        <v>377</v>
      </c>
      <c r="D305" s="121" t="s">
        <v>123</v>
      </c>
      <c r="E305" s="122" t="s">
        <v>378</v>
      </c>
      <c r="F305" s="123" t="s">
        <v>379</v>
      </c>
      <c r="G305" s="124" t="s">
        <v>227</v>
      </c>
      <c r="H305" s="125">
        <v>14.935</v>
      </c>
      <c r="I305" s="126"/>
      <c r="J305" s="126">
        <f>ROUND(I305*H305,2)</f>
        <v>0</v>
      </c>
      <c r="K305" s="123" t="s">
        <v>127</v>
      </c>
      <c r="L305" s="30"/>
      <c r="M305" s="127" t="s">
        <v>3</v>
      </c>
      <c r="N305" s="128" t="s">
        <v>40</v>
      </c>
      <c r="O305" s="129">
        <v>6.0000000000000001E-3</v>
      </c>
      <c r="P305" s="129">
        <f>O305*H305</f>
        <v>8.9610000000000009E-2</v>
      </c>
      <c r="Q305" s="129">
        <v>0</v>
      </c>
      <c r="R305" s="129">
        <f>Q305*H305</f>
        <v>0</v>
      </c>
      <c r="S305" s="129">
        <v>0</v>
      </c>
      <c r="T305" s="130">
        <f>S305*H305</f>
        <v>0</v>
      </c>
      <c r="AR305" s="131" t="s">
        <v>128</v>
      </c>
      <c r="AT305" s="131" t="s">
        <v>123</v>
      </c>
      <c r="AU305" s="131" t="s">
        <v>79</v>
      </c>
      <c r="AY305" s="18" t="s">
        <v>119</v>
      </c>
      <c r="BE305" s="132">
        <f>IF(N305="základní",J305,0)</f>
        <v>0</v>
      </c>
      <c r="BF305" s="132">
        <f>IF(N305="snížená",J305,0)</f>
        <v>0</v>
      </c>
      <c r="BG305" s="132">
        <f>IF(N305="zákl. přenesená",J305,0)</f>
        <v>0</v>
      </c>
      <c r="BH305" s="132">
        <f>IF(N305="sníž. přenesená",J305,0)</f>
        <v>0</v>
      </c>
      <c r="BI305" s="132">
        <f>IF(N305="nulová",J305,0)</f>
        <v>0</v>
      </c>
      <c r="BJ305" s="18" t="s">
        <v>77</v>
      </c>
      <c r="BK305" s="132">
        <f>ROUND(I305*H305,2)</f>
        <v>0</v>
      </c>
      <c r="BL305" s="18" t="s">
        <v>128</v>
      </c>
      <c r="BM305" s="131" t="s">
        <v>380</v>
      </c>
    </row>
    <row r="306" spans="2:65" s="1" customFormat="1">
      <c r="B306" s="30"/>
      <c r="D306" s="133" t="s">
        <v>131</v>
      </c>
      <c r="F306" s="134" t="s">
        <v>381</v>
      </c>
      <c r="L306" s="30"/>
      <c r="M306" s="135"/>
      <c r="T306" s="50"/>
      <c r="AT306" s="18" t="s">
        <v>131</v>
      </c>
      <c r="AU306" s="18" t="s">
        <v>79</v>
      </c>
    </row>
    <row r="307" spans="2:65" s="14" customFormat="1">
      <c r="B307" s="149"/>
      <c r="D307" s="137" t="s">
        <v>133</v>
      </c>
      <c r="E307" s="150" t="s">
        <v>3</v>
      </c>
      <c r="F307" s="151" t="s">
        <v>382</v>
      </c>
      <c r="H307" s="150" t="s">
        <v>3</v>
      </c>
      <c r="L307" s="149"/>
      <c r="M307" s="152"/>
      <c r="T307" s="153"/>
      <c r="AT307" s="150" t="s">
        <v>133</v>
      </c>
      <c r="AU307" s="150" t="s">
        <v>79</v>
      </c>
      <c r="AV307" s="14" t="s">
        <v>77</v>
      </c>
      <c r="AW307" s="14" t="s">
        <v>31</v>
      </c>
      <c r="AX307" s="14" t="s">
        <v>69</v>
      </c>
      <c r="AY307" s="150" t="s">
        <v>119</v>
      </c>
    </row>
    <row r="308" spans="2:65" s="12" customFormat="1">
      <c r="B308" s="136"/>
      <c r="D308" s="137" t="s">
        <v>133</v>
      </c>
      <c r="E308" s="138" t="s">
        <v>3</v>
      </c>
      <c r="F308" s="139" t="s">
        <v>383</v>
      </c>
      <c r="H308" s="140">
        <v>14.935</v>
      </c>
      <c r="L308" s="136"/>
      <c r="M308" s="141"/>
      <c r="T308" s="142"/>
      <c r="AT308" s="138" t="s">
        <v>133</v>
      </c>
      <c r="AU308" s="138" t="s">
        <v>79</v>
      </c>
      <c r="AV308" s="12" t="s">
        <v>79</v>
      </c>
      <c r="AW308" s="12" t="s">
        <v>31</v>
      </c>
      <c r="AX308" s="12" t="s">
        <v>69</v>
      </c>
      <c r="AY308" s="138" t="s">
        <v>119</v>
      </c>
    </row>
    <row r="309" spans="2:65" s="13" customFormat="1">
      <c r="B309" s="143"/>
      <c r="D309" s="137" t="s">
        <v>133</v>
      </c>
      <c r="E309" s="144" t="s">
        <v>3</v>
      </c>
      <c r="F309" s="145" t="s">
        <v>135</v>
      </c>
      <c r="H309" s="146">
        <v>14.935</v>
      </c>
      <c r="L309" s="143"/>
      <c r="M309" s="147"/>
      <c r="T309" s="148"/>
      <c r="AT309" s="144" t="s">
        <v>133</v>
      </c>
      <c r="AU309" s="144" t="s">
        <v>79</v>
      </c>
      <c r="AV309" s="13" t="s">
        <v>128</v>
      </c>
      <c r="AW309" s="13" t="s">
        <v>31</v>
      </c>
      <c r="AX309" s="13" t="s">
        <v>77</v>
      </c>
      <c r="AY309" s="144" t="s">
        <v>119</v>
      </c>
    </row>
    <row r="310" spans="2:65" s="1" customFormat="1" ht="44.25" customHeight="1">
      <c r="B310" s="120"/>
      <c r="C310" s="121" t="s">
        <v>384</v>
      </c>
      <c r="D310" s="121" t="s">
        <v>123</v>
      </c>
      <c r="E310" s="122" t="s">
        <v>385</v>
      </c>
      <c r="F310" s="123" t="s">
        <v>386</v>
      </c>
      <c r="G310" s="124" t="s">
        <v>227</v>
      </c>
      <c r="H310" s="125">
        <v>0.41399999999999998</v>
      </c>
      <c r="I310" s="126"/>
      <c r="J310" s="126">
        <f>ROUND(I310*H310,2)</f>
        <v>0</v>
      </c>
      <c r="K310" s="123" t="s">
        <v>127</v>
      </c>
      <c r="L310" s="30"/>
      <c r="M310" s="127" t="s">
        <v>3</v>
      </c>
      <c r="N310" s="128" t="s">
        <v>40</v>
      </c>
      <c r="O310" s="129">
        <v>0</v>
      </c>
      <c r="P310" s="129">
        <f>O310*H310</f>
        <v>0</v>
      </c>
      <c r="Q310" s="129">
        <v>0</v>
      </c>
      <c r="R310" s="129">
        <f>Q310*H310</f>
        <v>0</v>
      </c>
      <c r="S310" s="129">
        <v>0</v>
      </c>
      <c r="T310" s="130">
        <f>S310*H310</f>
        <v>0</v>
      </c>
      <c r="AR310" s="131" t="s">
        <v>128</v>
      </c>
      <c r="AT310" s="131" t="s">
        <v>123</v>
      </c>
      <c r="AU310" s="131" t="s">
        <v>79</v>
      </c>
      <c r="AY310" s="18" t="s">
        <v>119</v>
      </c>
      <c r="BE310" s="132">
        <f>IF(N310="základní",J310,0)</f>
        <v>0</v>
      </c>
      <c r="BF310" s="132">
        <f>IF(N310="snížená",J310,0)</f>
        <v>0</v>
      </c>
      <c r="BG310" s="132">
        <f>IF(N310="zákl. přenesená",J310,0)</f>
        <v>0</v>
      </c>
      <c r="BH310" s="132">
        <f>IF(N310="sníž. přenesená",J310,0)</f>
        <v>0</v>
      </c>
      <c r="BI310" s="132">
        <f>IF(N310="nulová",J310,0)</f>
        <v>0</v>
      </c>
      <c r="BJ310" s="18" t="s">
        <v>77</v>
      </c>
      <c r="BK310" s="132">
        <f>ROUND(I310*H310,2)</f>
        <v>0</v>
      </c>
      <c r="BL310" s="18" t="s">
        <v>128</v>
      </c>
      <c r="BM310" s="131" t="s">
        <v>387</v>
      </c>
    </row>
    <row r="311" spans="2:65" s="1" customFormat="1">
      <c r="B311" s="30"/>
      <c r="D311" s="133" t="s">
        <v>131</v>
      </c>
      <c r="F311" s="134" t="s">
        <v>388</v>
      </c>
      <c r="L311" s="30"/>
      <c r="M311" s="135"/>
      <c r="T311" s="50"/>
      <c r="AT311" s="18" t="s">
        <v>131</v>
      </c>
      <c r="AU311" s="18" t="s">
        <v>79</v>
      </c>
    </row>
    <row r="312" spans="2:65" s="12" customFormat="1">
      <c r="B312" s="136"/>
      <c r="D312" s="137" t="s">
        <v>133</v>
      </c>
      <c r="E312" s="138" t="s">
        <v>3</v>
      </c>
      <c r="F312" s="139" t="s">
        <v>389</v>
      </c>
      <c r="H312" s="140">
        <v>0.41399999999999998</v>
      </c>
      <c r="L312" s="136"/>
      <c r="M312" s="141"/>
      <c r="T312" s="142"/>
      <c r="AT312" s="138" t="s">
        <v>133</v>
      </c>
      <c r="AU312" s="138" t="s">
        <v>79</v>
      </c>
      <c r="AV312" s="12" t="s">
        <v>79</v>
      </c>
      <c r="AW312" s="12" t="s">
        <v>31</v>
      </c>
      <c r="AX312" s="12" t="s">
        <v>69</v>
      </c>
      <c r="AY312" s="138" t="s">
        <v>119</v>
      </c>
    </row>
    <row r="313" spans="2:65" s="13" customFormat="1">
      <c r="B313" s="143"/>
      <c r="D313" s="137" t="s">
        <v>133</v>
      </c>
      <c r="E313" s="144" t="s">
        <v>3</v>
      </c>
      <c r="F313" s="145" t="s">
        <v>135</v>
      </c>
      <c r="H313" s="146">
        <v>0.41399999999999998</v>
      </c>
      <c r="L313" s="143"/>
      <c r="M313" s="147"/>
      <c r="T313" s="148"/>
      <c r="AT313" s="144" t="s">
        <v>133</v>
      </c>
      <c r="AU313" s="144" t="s">
        <v>79</v>
      </c>
      <c r="AV313" s="13" t="s">
        <v>128</v>
      </c>
      <c r="AW313" s="13" t="s">
        <v>31</v>
      </c>
      <c r="AX313" s="13" t="s">
        <v>77</v>
      </c>
      <c r="AY313" s="144" t="s">
        <v>119</v>
      </c>
    </row>
    <row r="314" spans="2:65" s="1" customFormat="1" ht="24.2" customHeight="1">
      <c r="B314" s="120"/>
      <c r="C314" s="121" t="s">
        <v>390</v>
      </c>
      <c r="D314" s="121" t="s">
        <v>123</v>
      </c>
      <c r="E314" s="122" t="s">
        <v>391</v>
      </c>
      <c r="F314" s="123" t="s">
        <v>392</v>
      </c>
      <c r="G314" s="124" t="s">
        <v>227</v>
      </c>
      <c r="H314" s="125">
        <v>0.1</v>
      </c>
      <c r="I314" s="126"/>
      <c r="J314" s="126">
        <f>ROUND(I314*H314,2)</f>
        <v>0</v>
      </c>
      <c r="K314" s="123" t="s">
        <v>3</v>
      </c>
      <c r="L314" s="30"/>
      <c r="M314" s="127" t="s">
        <v>3</v>
      </c>
      <c r="N314" s="128" t="s">
        <v>40</v>
      </c>
      <c r="O314" s="129">
        <v>0</v>
      </c>
      <c r="P314" s="129">
        <f>O314*H314</f>
        <v>0</v>
      </c>
      <c r="Q314" s="129">
        <v>0</v>
      </c>
      <c r="R314" s="129">
        <f>Q314*H314</f>
        <v>0</v>
      </c>
      <c r="S314" s="129">
        <v>0</v>
      </c>
      <c r="T314" s="130">
        <f>S314*H314</f>
        <v>0</v>
      </c>
      <c r="AR314" s="131" t="s">
        <v>128</v>
      </c>
      <c r="AT314" s="131" t="s">
        <v>123</v>
      </c>
      <c r="AU314" s="131" t="s">
        <v>79</v>
      </c>
      <c r="AY314" s="18" t="s">
        <v>119</v>
      </c>
      <c r="BE314" s="132">
        <f>IF(N314="základní",J314,0)</f>
        <v>0</v>
      </c>
      <c r="BF314" s="132">
        <f>IF(N314="snížená",J314,0)</f>
        <v>0</v>
      </c>
      <c r="BG314" s="132">
        <f>IF(N314="zákl. přenesená",J314,0)</f>
        <v>0</v>
      </c>
      <c r="BH314" s="132">
        <f>IF(N314="sníž. přenesená",J314,0)</f>
        <v>0</v>
      </c>
      <c r="BI314" s="132">
        <f>IF(N314="nulová",J314,0)</f>
        <v>0</v>
      </c>
      <c r="BJ314" s="18" t="s">
        <v>77</v>
      </c>
      <c r="BK314" s="132">
        <f>ROUND(I314*H314,2)</f>
        <v>0</v>
      </c>
      <c r="BL314" s="18" t="s">
        <v>128</v>
      </c>
      <c r="BM314" s="131" t="s">
        <v>393</v>
      </c>
    </row>
    <row r="315" spans="2:65" s="12" customFormat="1">
      <c r="B315" s="136"/>
      <c r="D315" s="137" t="s">
        <v>133</v>
      </c>
      <c r="E315" s="138" t="s">
        <v>3</v>
      </c>
      <c r="F315" s="139" t="s">
        <v>394</v>
      </c>
      <c r="H315" s="140">
        <v>0.1</v>
      </c>
      <c r="L315" s="136"/>
      <c r="M315" s="141"/>
      <c r="T315" s="142"/>
      <c r="AT315" s="138" t="s">
        <v>133</v>
      </c>
      <c r="AU315" s="138" t="s">
        <v>79</v>
      </c>
      <c r="AV315" s="12" t="s">
        <v>79</v>
      </c>
      <c r="AW315" s="12" t="s">
        <v>31</v>
      </c>
      <c r="AX315" s="12" t="s">
        <v>69</v>
      </c>
      <c r="AY315" s="138" t="s">
        <v>119</v>
      </c>
    </row>
    <row r="316" spans="2:65" s="15" customFormat="1">
      <c r="B316" s="154"/>
      <c r="D316" s="137" t="s">
        <v>133</v>
      </c>
      <c r="E316" s="155" t="s">
        <v>3</v>
      </c>
      <c r="F316" s="156" t="s">
        <v>156</v>
      </c>
      <c r="H316" s="157">
        <v>0.1</v>
      </c>
      <c r="L316" s="154"/>
      <c r="M316" s="158"/>
      <c r="T316" s="159"/>
      <c r="AT316" s="155" t="s">
        <v>133</v>
      </c>
      <c r="AU316" s="155" t="s">
        <v>79</v>
      </c>
      <c r="AV316" s="15" t="s">
        <v>129</v>
      </c>
      <c r="AW316" s="15" t="s">
        <v>31</v>
      </c>
      <c r="AX316" s="15" t="s">
        <v>69</v>
      </c>
      <c r="AY316" s="155" t="s">
        <v>119</v>
      </c>
    </row>
    <row r="317" spans="2:65" s="13" customFormat="1">
      <c r="B317" s="143"/>
      <c r="D317" s="137" t="s">
        <v>133</v>
      </c>
      <c r="E317" s="144" t="s">
        <v>3</v>
      </c>
      <c r="F317" s="145" t="s">
        <v>135</v>
      </c>
      <c r="H317" s="146">
        <v>0.1</v>
      </c>
      <c r="L317" s="143"/>
      <c r="M317" s="147"/>
      <c r="T317" s="148"/>
      <c r="AT317" s="144" t="s">
        <v>133</v>
      </c>
      <c r="AU317" s="144" t="s">
        <v>79</v>
      </c>
      <c r="AV317" s="13" t="s">
        <v>128</v>
      </c>
      <c r="AW317" s="13" t="s">
        <v>31</v>
      </c>
      <c r="AX317" s="13" t="s">
        <v>77</v>
      </c>
      <c r="AY317" s="144" t="s">
        <v>119</v>
      </c>
    </row>
    <row r="318" spans="2:65" s="11" customFormat="1" ht="22.9" customHeight="1">
      <c r="B318" s="109"/>
      <c r="D318" s="110" t="s">
        <v>68</v>
      </c>
      <c r="E318" s="118" t="s">
        <v>395</v>
      </c>
      <c r="F318" s="118" t="s">
        <v>396</v>
      </c>
      <c r="J318" s="119">
        <f>BK318</f>
        <v>0</v>
      </c>
      <c r="L318" s="109"/>
      <c r="M318" s="113"/>
      <c r="P318" s="114">
        <f>P319</f>
        <v>2.1075200000000001</v>
      </c>
      <c r="R318" s="114">
        <f>R319</f>
        <v>0</v>
      </c>
      <c r="T318" s="115">
        <f>T319</f>
        <v>0</v>
      </c>
      <c r="AR318" s="110" t="s">
        <v>77</v>
      </c>
      <c r="AT318" s="116" t="s">
        <v>68</v>
      </c>
      <c r="AU318" s="116" t="s">
        <v>77</v>
      </c>
      <c r="AY318" s="110" t="s">
        <v>119</v>
      </c>
      <c r="BK318" s="117">
        <f>BK319</f>
        <v>0</v>
      </c>
    </row>
    <row r="319" spans="2:65" s="1" customFormat="1" ht="49.15" customHeight="1">
      <c r="B319" s="120"/>
      <c r="C319" s="121" t="s">
        <v>397</v>
      </c>
      <c r="D319" s="121" t="s">
        <v>123</v>
      </c>
      <c r="E319" s="122" t="s">
        <v>398</v>
      </c>
      <c r="F319" s="123" t="s">
        <v>399</v>
      </c>
      <c r="G319" s="124" t="s">
        <v>227</v>
      </c>
      <c r="H319" s="125">
        <v>1.4239999999999999</v>
      </c>
      <c r="I319" s="126"/>
      <c r="J319" s="126">
        <f>ROUND(I319*H319,2)</f>
        <v>0</v>
      </c>
      <c r="K319" s="123" t="s">
        <v>3</v>
      </c>
      <c r="L319" s="30"/>
      <c r="M319" s="169" t="s">
        <v>3</v>
      </c>
      <c r="N319" s="170" t="s">
        <v>40</v>
      </c>
      <c r="O319" s="171">
        <v>1.48</v>
      </c>
      <c r="P319" s="171">
        <f>O319*H319</f>
        <v>2.1075200000000001</v>
      </c>
      <c r="Q319" s="171">
        <v>0</v>
      </c>
      <c r="R319" s="171">
        <f>Q319*H319</f>
        <v>0</v>
      </c>
      <c r="S319" s="171">
        <v>0</v>
      </c>
      <c r="T319" s="172">
        <f>S319*H319</f>
        <v>0</v>
      </c>
      <c r="AR319" s="131" t="s">
        <v>128</v>
      </c>
      <c r="AT319" s="131" t="s">
        <v>123</v>
      </c>
      <c r="AU319" s="131" t="s">
        <v>79</v>
      </c>
      <c r="AY319" s="18" t="s">
        <v>119</v>
      </c>
      <c r="BE319" s="132">
        <f>IF(N319="základní",J319,0)</f>
        <v>0</v>
      </c>
      <c r="BF319" s="132">
        <f>IF(N319="snížená",J319,0)</f>
        <v>0</v>
      </c>
      <c r="BG319" s="132">
        <f>IF(N319="zákl. přenesená",J319,0)</f>
        <v>0</v>
      </c>
      <c r="BH319" s="132">
        <f>IF(N319="sníž. přenesená",J319,0)</f>
        <v>0</v>
      </c>
      <c r="BI319" s="132">
        <f>IF(N319="nulová",J319,0)</f>
        <v>0</v>
      </c>
      <c r="BJ319" s="18" t="s">
        <v>77</v>
      </c>
      <c r="BK319" s="132">
        <f>ROUND(I319*H319,2)</f>
        <v>0</v>
      </c>
      <c r="BL319" s="18" t="s">
        <v>128</v>
      </c>
      <c r="BM319" s="131" t="s">
        <v>400</v>
      </c>
    </row>
    <row r="320" spans="2:65" s="1" customFormat="1" ht="6.95" customHeight="1">
      <c r="B320" s="39"/>
      <c r="C320" s="40"/>
      <c r="D320" s="40"/>
      <c r="E320" s="40"/>
      <c r="F320" s="40"/>
      <c r="G320" s="40"/>
      <c r="H320" s="40"/>
      <c r="I320" s="40"/>
      <c r="J320" s="40"/>
      <c r="K320" s="40"/>
      <c r="L320" s="30"/>
    </row>
  </sheetData>
  <autoFilter ref="C95:K319" xr:uid="{00000000-0009-0000-0000-000001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100-000000000000}"/>
    <hyperlink ref="F105" r:id="rId2" xr:uid="{00000000-0004-0000-0100-000001000000}"/>
    <hyperlink ref="F109" r:id="rId3" xr:uid="{00000000-0004-0000-0100-000002000000}"/>
    <hyperlink ref="F114" r:id="rId4" xr:uid="{00000000-0004-0000-0100-000003000000}"/>
    <hyperlink ref="F123" r:id="rId5" xr:uid="{00000000-0004-0000-0100-000004000000}"/>
    <hyperlink ref="F141" r:id="rId6" xr:uid="{00000000-0004-0000-0100-000005000000}"/>
    <hyperlink ref="F148" r:id="rId7" xr:uid="{00000000-0004-0000-0100-000006000000}"/>
    <hyperlink ref="F161" r:id="rId8" xr:uid="{00000000-0004-0000-0100-000007000000}"/>
    <hyperlink ref="F171" r:id="rId9" xr:uid="{00000000-0004-0000-0100-000008000000}"/>
    <hyperlink ref="F175" r:id="rId10" xr:uid="{00000000-0004-0000-0100-000009000000}"/>
    <hyperlink ref="F185" r:id="rId11" xr:uid="{00000000-0004-0000-0100-00000A000000}"/>
    <hyperlink ref="F190" r:id="rId12" xr:uid="{00000000-0004-0000-0100-00000B000000}"/>
    <hyperlink ref="F194" r:id="rId13" xr:uid="{00000000-0004-0000-0100-00000C000000}"/>
    <hyperlink ref="F198" r:id="rId14" xr:uid="{00000000-0004-0000-0100-00000D000000}"/>
    <hyperlink ref="F214" r:id="rId15" xr:uid="{00000000-0004-0000-0100-00000E000000}"/>
    <hyperlink ref="F221" r:id="rId16" xr:uid="{00000000-0004-0000-0100-00000F000000}"/>
    <hyperlink ref="F226" r:id="rId17" xr:uid="{00000000-0004-0000-0100-000010000000}"/>
    <hyperlink ref="F230" r:id="rId18" xr:uid="{00000000-0004-0000-0100-000011000000}"/>
    <hyperlink ref="F240" r:id="rId19" xr:uid="{00000000-0004-0000-0100-000012000000}"/>
    <hyperlink ref="F249" r:id="rId20" xr:uid="{00000000-0004-0000-0100-000013000000}"/>
    <hyperlink ref="F261" r:id="rId21" xr:uid="{00000000-0004-0000-0100-000014000000}"/>
    <hyperlink ref="F265" r:id="rId22" xr:uid="{00000000-0004-0000-0100-000015000000}"/>
    <hyperlink ref="F269" r:id="rId23" xr:uid="{00000000-0004-0000-0100-000016000000}"/>
    <hyperlink ref="F273" r:id="rId24" xr:uid="{00000000-0004-0000-0100-000017000000}"/>
    <hyperlink ref="F277" r:id="rId25" xr:uid="{00000000-0004-0000-0100-000018000000}"/>
    <hyperlink ref="F281" r:id="rId26" xr:uid="{00000000-0004-0000-0100-000019000000}"/>
    <hyperlink ref="F285" r:id="rId27" xr:uid="{00000000-0004-0000-0100-00001A000000}"/>
    <hyperlink ref="F290" r:id="rId28" xr:uid="{00000000-0004-0000-0100-00001B000000}"/>
    <hyperlink ref="F294" r:id="rId29" xr:uid="{00000000-0004-0000-0100-00001C000000}"/>
    <hyperlink ref="F304" r:id="rId30" xr:uid="{00000000-0004-0000-0100-00001D000000}"/>
    <hyperlink ref="F306" r:id="rId31" xr:uid="{00000000-0004-0000-0100-00001E000000}"/>
    <hyperlink ref="F311" r:id="rId32" xr:uid="{00000000-0004-0000-0100-00001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73" customWidth="1"/>
    <col min="2" max="2" width="1.6640625" style="173" customWidth="1"/>
    <col min="3" max="4" width="5" style="173" customWidth="1"/>
    <col min="5" max="5" width="11.6640625" style="173" customWidth="1"/>
    <col min="6" max="6" width="9.1640625" style="173" customWidth="1"/>
    <col min="7" max="7" width="5" style="173" customWidth="1"/>
    <col min="8" max="8" width="77.83203125" style="173" customWidth="1"/>
    <col min="9" max="10" width="20" style="173" customWidth="1"/>
    <col min="11" max="11" width="1.6640625" style="173" customWidth="1"/>
  </cols>
  <sheetData>
    <row r="1" spans="2:11" customFormat="1" ht="37.5" customHeight="1"/>
    <row r="2" spans="2:11" customFormat="1" ht="7.5" customHeight="1">
      <c r="B2" s="174"/>
      <c r="C2" s="175"/>
      <c r="D2" s="175"/>
      <c r="E2" s="175"/>
      <c r="F2" s="175"/>
      <c r="G2" s="175"/>
      <c r="H2" s="175"/>
      <c r="I2" s="175"/>
      <c r="J2" s="175"/>
      <c r="K2" s="176"/>
    </row>
    <row r="3" spans="2:11" s="16" customFormat="1" ht="45" customHeight="1">
      <c r="B3" s="177"/>
      <c r="C3" s="289" t="s">
        <v>401</v>
      </c>
      <c r="D3" s="289"/>
      <c r="E3" s="289"/>
      <c r="F3" s="289"/>
      <c r="G3" s="289"/>
      <c r="H3" s="289"/>
      <c r="I3" s="289"/>
      <c r="J3" s="289"/>
      <c r="K3" s="178"/>
    </row>
    <row r="4" spans="2:11" customFormat="1" ht="25.5" customHeight="1">
      <c r="B4" s="179"/>
      <c r="C4" s="294" t="s">
        <v>402</v>
      </c>
      <c r="D4" s="294"/>
      <c r="E4" s="294"/>
      <c r="F4" s="294"/>
      <c r="G4" s="294"/>
      <c r="H4" s="294"/>
      <c r="I4" s="294"/>
      <c r="J4" s="294"/>
      <c r="K4" s="180"/>
    </row>
    <row r="5" spans="2:11" customFormat="1" ht="5.25" customHeight="1">
      <c r="B5" s="179"/>
      <c r="C5" s="181"/>
      <c r="D5" s="181"/>
      <c r="E5" s="181"/>
      <c r="F5" s="181"/>
      <c r="G5" s="181"/>
      <c r="H5" s="181"/>
      <c r="I5" s="181"/>
      <c r="J5" s="181"/>
      <c r="K5" s="180"/>
    </row>
    <row r="6" spans="2:11" customFormat="1" ht="15" customHeight="1">
      <c r="B6" s="179"/>
      <c r="C6" s="293" t="s">
        <v>403</v>
      </c>
      <c r="D6" s="293"/>
      <c r="E6" s="293"/>
      <c r="F6" s="293"/>
      <c r="G6" s="293"/>
      <c r="H6" s="293"/>
      <c r="I6" s="293"/>
      <c r="J6" s="293"/>
      <c r="K6" s="180"/>
    </row>
    <row r="7" spans="2:11" customFormat="1" ht="15" customHeight="1">
      <c r="B7" s="183"/>
      <c r="C7" s="293" t="s">
        <v>404</v>
      </c>
      <c r="D7" s="293"/>
      <c r="E7" s="293"/>
      <c r="F7" s="293"/>
      <c r="G7" s="293"/>
      <c r="H7" s="293"/>
      <c r="I7" s="293"/>
      <c r="J7" s="293"/>
      <c r="K7" s="180"/>
    </row>
    <row r="8" spans="2:11" customFormat="1" ht="12.75" customHeight="1">
      <c r="B8" s="183"/>
      <c r="C8" s="182"/>
      <c r="D8" s="182"/>
      <c r="E8" s="182"/>
      <c r="F8" s="182"/>
      <c r="G8" s="182"/>
      <c r="H8" s="182"/>
      <c r="I8" s="182"/>
      <c r="J8" s="182"/>
      <c r="K8" s="180"/>
    </row>
    <row r="9" spans="2:11" customFormat="1" ht="15" customHeight="1">
      <c r="B9" s="183"/>
      <c r="C9" s="293" t="s">
        <v>405</v>
      </c>
      <c r="D9" s="293"/>
      <c r="E9" s="293"/>
      <c r="F9" s="293"/>
      <c r="G9" s="293"/>
      <c r="H9" s="293"/>
      <c r="I9" s="293"/>
      <c r="J9" s="293"/>
      <c r="K9" s="180"/>
    </row>
    <row r="10" spans="2:11" customFormat="1" ht="15" customHeight="1">
      <c r="B10" s="183"/>
      <c r="C10" s="182"/>
      <c r="D10" s="293" t="s">
        <v>406</v>
      </c>
      <c r="E10" s="293"/>
      <c r="F10" s="293"/>
      <c r="G10" s="293"/>
      <c r="H10" s="293"/>
      <c r="I10" s="293"/>
      <c r="J10" s="293"/>
      <c r="K10" s="180"/>
    </row>
    <row r="11" spans="2:11" customFormat="1" ht="15" customHeight="1">
      <c r="B11" s="183"/>
      <c r="C11" s="184"/>
      <c r="D11" s="293" t="s">
        <v>407</v>
      </c>
      <c r="E11" s="293"/>
      <c r="F11" s="293"/>
      <c r="G11" s="293"/>
      <c r="H11" s="293"/>
      <c r="I11" s="293"/>
      <c r="J11" s="293"/>
      <c r="K11" s="180"/>
    </row>
    <row r="12" spans="2:11" customFormat="1" ht="15" customHeight="1">
      <c r="B12" s="183"/>
      <c r="C12" s="184"/>
      <c r="D12" s="182"/>
      <c r="E12" s="182"/>
      <c r="F12" s="182"/>
      <c r="G12" s="182"/>
      <c r="H12" s="182"/>
      <c r="I12" s="182"/>
      <c r="J12" s="182"/>
      <c r="K12" s="180"/>
    </row>
    <row r="13" spans="2:11" customFormat="1" ht="15" customHeight="1">
      <c r="B13" s="183"/>
      <c r="C13" s="184"/>
      <c r="D13" s="185" t="s">
        <v>408</v>
      </c>
      <c r="E13" s="182"/>
      <c r="F13" s="182"/>
      <c r="G13" s="182"/>
      <c r="H13" s="182"/>
      <c r="I13" s="182"/>
      <c r="J13" s="182"/>
      <c r="K13" s="180"/>
    </row>
    <row r="14" spans="2:11" customFormat="1" ht="12.75" customHeight="1">
      <c r="B14" s="183"/>
      <c r="C14" s="184"/>
      <c r="D14" s="184"/>
      <c r="E14" s="184"/>
      <c r="F14" s="184"/>
      <c r="G14" s="184"/>
      <c r="H14" s="184"/>
      <c r="I14" s="184"/>
      <c r="J14" s="184"/>
      <c r="K14" s="180"/>
    </row>
    <row r="15" spans="2:11" customFormat="1" ht="15" customHeight="1">
      <c r="B15" s="183"/>
      <c r="C15" s="184"/>
      <c r="D15" s="293" t="s">
        <v>409</v>
      </c>
      <c r="E15" s="293"/>
      <c r="F15" s="293"/>
      <c r="G15" s="293"/>
      <c r="H15" s="293"/>
      <c r="I15" s="293"/>
      <c r="J15" s="293"/>
      <c r="K15" s="180"/>
    </row>
    <row r="16" spans="2:11" customFormat="1" ht="15" customHeight="1">
      <c r="B16" s="183"/>
      <c r="C16" s="184"/>
      <c r="D16" s="293" t="s">
        <v>410</v>
      </c>
      <c r="E16" s="293"/>
      <c r="F16" s="293"/>
      <c r="G16" s="293"/>
      <c r="H16" s="293"/>
      <c r="I16" s="293"/>
      <c r="J16" s="293"/>
      <c r="K16" s="180"/>
    </row>
    <row r="17" spans="2:11" customFormat="1" ht="15" customHeight="1">
      <c r="B17" s="183"/>
      <c r="C17" s="184"/>
      <c r="D17" s="293" t="s">
        <v>411</v>
      </c>
      <c r="E17" s="293"/>
      <c r="F17" s="293"/>
      <c r="G17" s="293"/>
      <c r="H17" s="293"/>
      <c r="I17" s="293"/>
      <c r="J17" s="293"/>
      <c r="K17" s="180"/>
    </row>
    <row r="18" spans="2:11" customFormat="1" ht="15" customHeight="1">
      <c r="B18" s="183"/>
      <c r="C18" s="184"/>
      <c r="D18" s="184"/>
      <c r="E18" s="186" t="s">
        <v>76</v>
      </c>
      <c r="F18" s="293" t="s">
        <v>412</v>
      </c>
      <c r="G18" s="293"/>
      <c r="H18" s="293"/>
      <c r="I18" s="293"/>
      <c r="J18" s="293"/>
      <c r="K18" s="180"/>
    </row>
    <row r="19" spans="2:11" customFormat="1" ht="15" customHeight="1">
      <c r="B19" s="183"/>
      <c r="C19" s="184"/>
      <c r="D19" s="184"/>
      <c r="E19" s="186" t="s">
        <v>413</v>
      </c>
      <c r="F19" s="293" t="s">
        <v>414</v>
      </c>
      <c r="G19" s="293"/>
      <c r="H19" s="293"/>
      <c r="I19" s="293"/>
      <c r="J19" s="293"/>
      <c r="K19" s="180"/>
    </row>
    <row r="20" spans="2:11" customFormat="1" ht="15" customHeight="1">
      <c r="B20" s="183"/>
      <c r="C20" s="184"/>
      <c r="D20" s="184"/>
      <c r="E20" s="186" t="s">
        <v>415</v>
      </c>
      <c r="F20" s="293" t="s">
        <v>416</v>
      </c>
      <c r="G20" s="293"/>
      <c r="H20" s="293"/>
      <c r="I20" s="293"/>
      <c r="J20" s="293"/>
      <c r="K20" s="180"/>
    </row>
    <row r="21" spans="2:11" customFormat="1" ht="15" customHeight="1">
      <c r="B21" s="183"/>
      <c r="C21" s="184"/>
      <c r="D21" s="184"/>
      <c r="E21" s="186" t="s">
        <v>417</v>
      </c>
      <c r="F21" s="293" t="s">
        <v>418</v>
      </c>
      <c r="G21" s="293"/>
      <c r="H21" s="293"/>
      <c r="I21" s="293"/>
      <c r="J21" s="293"/>
      <c r="K21" s="180"/>
    </row>
    <row r="22" spans="2:11" customFormat="1" ht="15" customHeight="1">
      <c r="B22" s="183"/>
      <c r="C22" s="184"/>
      <c r="D22" s="184"/>
      <c r="E22" s="186" t="s">
        <v>419</v>
      </c>
      <c r="F22" s="293" t="s">
        <v>420</v>
      </c>
      <c r="G22" s="293"/>
      <c r="H22" s="293"/>
      <c r="I22" s="293"/>
      <c r="J22" s="293"/>
      <c r="K22" s="180"/>
    </row>
    <row r="23" spans="2:11" customFormat="1" ht="15" customHeight="1">
      <c r="B23" s="183"/>
      <c r="C23" s="184"/>
      <c r="D23" s="184"/>
      <c r="E23" s="186" t="s">
        <v>421</v>
      </c>
      <c r="F23" s="293" t="s">
        <v>422</v>
      </c>
      <c r="G23" s="293"/>
      <c r="H23" s="293"/>
      <c r="I23" s="293"/>
      <c r="J23" s="293"/>
      <c r="K23" s="180"/>
    </row>
    <row r="24" spans="2:11" customFormat="1" ht="12.75" customHeight="1">
      <c r="B24" s="183"/>
      <c r="C24" s="184"/>
      <c r="D24" s="184"/>
      <c r="E24" s="184"/>
      <c r="F24" s="184"/>
      <c r="G24" s="184"/>
      <c r="H24" s="184"/>
      <c r="I24" s="184"/>
      <c r="J24" s="184"/>
      <c r="K24" s="180"/>
    </row>
    <row r="25" spans="2:11" customFormat="1" ht="15" customHeight="1">
      <c r="B25" s="183"/>
      <c r="C25" s="293" t="s">
        <v>423</v>
      </c>
      <c r="D25" s="293"/>
      <c r="E25" s="293"/>
      <c r="F25" s="293"/>
      <c r="G25" s="293"/>
      <c r="H25" s="293"/>
      <c r="I25" s="293"/>
      <c r="J25" s="293"/>
      <c r="K25" s="180"/>
    </row>
    <row r="26" spans="2:11" customFormat="1" ht="15" customHeight="1">
      <c r="B26" s="183"/>
      <c r="C26" s="293" t="s">
        <v>424</v>
      </c>
      <c r="D26" s="293"/>
      <c r="E26" s="293"/>
      <c r="F26" s="293"/>
      <c r="G26" s="293"/>
      <c r="H26" s="293"/>
      <c r="I26" s="293"/>
      <c r="J26" s="293"/>
      <c r="K26" s="180"/>
    </row>
    <row r="27" spans="2:11" customFormat="1" ht="15" customHeight="1">
      <c r="B27" s="183"/>
      <c r="C27" s="182"/>
      <c r="D27" s="293" t="s">
        <v>425</v>
      </c>
      <c r="E27" s="293"/>
      <c r="F27" s="293"/>
      <c r="G27" s="293"/>
      <c r="H27" s="293"/>
      <c r="I27" s="293"/>
      <c r="J27" s="293"/>
      <c r="K27" s="180"/>
    </row>
    <row r="28" spans="2:11" customFormat="1" ht="15" customHeight="1">
      <c r="B28" s="183"/>
      <c r="C28" s="184"/>
      <c r="D28" s="293" t="s">
        <v>426</v>
      </c>
      <c r="E28" s="293"/>
      <c r="F28" s="293"/>
      <c r="G28" s="293"/>
      <c r="H28" s="293"/>
      <c r="I28" s="293"/>
      <c r="J28" s="293"/>
      <c r="K28" s="180"/>
    </row>
    <row r="29" spans="2:11" customFormat="1" ht="12.75" customHeight="1">
      <c r="B29" s="183"/>
      <c r="C29" s="184"/>
      <c r="D29" s="184"/>
      <c r="E29" s="184"/>
      <c r="F29" s="184"/>
      <c r="G29" s="184"/>
      <c r="H29" s="184"/>
      <c r="I29" s="184"/>
      <c r="J29" s="184"/>
      <c r="K29" s="180"/>
    </row>
    <row r="30" spans="2:11" customFormat="1" ht="15" customHeight="1">
      <c r="B30" s="183"/>
      <c r="C30" s="184"/>
      <c r="D30" s="293" t="s">
        <v>427</v>
      </c>
      <c r="E30" s="293"/>
      <c r="F30" s="293"/>
      <c r="G30" s="293"/>
      <c r="H30" s="293"/>
      <c r="I30" s="293"/>
      <c r="J30" s="293"/>
      <c r="K30" s="180"/>
    </row>
    <row r="31" spans="2:11" customFormat="1" ht="15" customHeight="1">
      <c r="B31" s="183"/>
      <c r="C31" s="184"/>
      <c r="D31" s="293" t="s">
        <v>428</v>
      </c>
      <c r="E31" s="293"/>
      <c r="F31" s="293"/>
      <c r="G31" s="293"/>
      <c r="H31" s="293"/>
      <c r="I31" s="293"/>
      <c r="J31" s="293"/>
      <c r="K31" s="180"/>
    </row>
    <row r="32" spans="2:11" customFormat="1" ht="12.75" customHeight="1">
      <c r="B32" s="183"/>
      <c r="C32" s="184"/>
      <c r="D32" s="184"/>
      <c r="E32" s="184"/>
      <c r="F32" s="184"/>
      <c r="G32" s="184"/>
      <c r="H32" s="184"/>
      <c r="I32" s="184"/>
      <c r="J32" s="184"/>
      <c r="K32" s="180"/>
    </row>
    <row r="33" spans="2:11" customFormat="1" ht="15" customHeight="1">
      <c r="B33" s="183"/>
      <c r="C33" s="184"/>
      <c r="D33" s="293" t="s">
        <v>429</v>
      </c>
      <c r="E33" s="293"/>
      <c r="F33" s="293"/>
      <c r="G33" s="293"/>
      <c r="H33" s="293"/>
      <c r="I33" s="293"/>
      <c r="J33" s="293"/>
      <c r="K33" s="180"/>
    </row>
    <row r="34" spans="2:11" customFormat="1" ht="15" customHeight="1">
      <c r="B34" s="183"/>
      <c r="C34" s="184"/>
      <c r="D34" s="293" t="s">
        <v>430</v>
      </c>
      <c r="E34" s="293"/>
      <c r="F34" s="293"/>
      <c r="G34" s="293"/>
      <c r="H34" s="293"/>
      <c r="I34" s="293"/>
      <c r="J34" s="293"/>
      <c r="K34" s="180"/>
    </row>
    <row r="35" spans="2:11" customFormat="1" ht="15" customHeight="1">
      <c r="B35" s="183"/>
      <c r="C35" s="184"/>
      <c r="D35" s="293" t="s">
        <v>431</v>
      </c>
      <c r="E35" s="293"/>
      <c r="F35" s="293"/>
      <c r="G35" s="293"/>
      <c r="H35" s="293"/>
      <c r="I35" s="293"/>
      <c r="J35" s="293"/>
      <c r="K35" s="180"/>
    </row>
    <row r="36" spans="2:11" customFormat="1" ht="15" customHeight="1">
      <c r="B36" s="183"/>
      <c r="C36" s="184"/>
      <c r="D36" s="182"/>
      <c r="E36" s="185" t="s">
        <v>105</v>
      </c>
      <c r="F36" s="182"/>
      <c r="G36" s="293" t="s">
        <v>432</v>
      </c>
      <c r="H36" s="293"/>
      <c r="I36" s="293"/>
      <c r="J36" s="293"/>
      <c r="K36" s="180"/>
    </row>
    <row r="37" spans="2:11" customFormat="1" ht="30.75" customHeight="1">
      <c r="B37" s="183"/>
      <c r="C37" s="184"/>
      <c r="D37" s="182"/>
      <c r="E37" s="185" t="s">
        <v>433</v>
      </c>
      <c r="F37" s="182"/>
      <c r="G37" s="293" t="s">
        <v>434</v>
      </c>
      <c r="H37" s="293"/>
      <c r="I37" s="293"/>
      <c r="J37" s="293"/>
      <c r="K37" s="180"/>
    </row>
    <row r="38" spans="2:11" customFormat="1" ht="15" customHeight="1">
      <c r="B38" s="183"/>
      <c r="C38" s="184"/>
      <c r="D38" s="182"/>
      <c r="E38" s="185" t="s">
        <v>50</v>
      </c>
      <c r="F38" s="182"/>
      <c r="G38" s="293" t="s">
        <v>435</v>
      </c>
      <c r="H38" s="293"/>
      <c r="I38" s="293"/>
      <c r="J38" s="293"/>
      <c r="K38" s="180"/>
    </row>
    <row r="39" spans="2:11" customFormat="1" ht="15" customHeight="1">
      <c r="B39" s="183"/>
      <c r="C39" s="184"/>
      <c r="D39" s="182"/>
      <c r="E39" s="185" t="s">
        <v>51</v>
      </c>
      <c r="F39" s="182"/>
      <c r="G39" s="293" t="s">
        <v>436</v>
      </c>
      <c r="H39" s="293"/>
      <c r="I39" s="293"/>
      <c r="J39" s="293"/>
      <c r="K39" s="180"/>
    </row>
    <row r="40" spans="2:11" customFormat="1" ht="15" customHeight="1">
      <c r="B40" s="183"/>
      <c r="C40" s="184"/>
      <c r="D40" s="182"/>
      <c r="E40" s="185" t="s">
        <v>106</v>
      </c>
      <c r="F40" s="182"/>
      <c r="G40" s="293" t="s">
        <v>437</v>
      </c>
      <c r="H40" s="293"/>
      <c r="I40" s="293"/>
      <c r="J40" s="293"/>
      <c r="K40" s="180"/>
    </row>
    <row r="41" spans="2:11" customFormat="1" ht="15" customHeight="1">
      <c r="B41" s="183"/>
      <c r="C41" s="184"/>
      <c r="D41" s="182"/>
      <c r="E41" s="185" t="s">
        <v>107</v>
      </c>
      <c r="F41" s="182"/>
      <c r="G41" s="293" t="s">
        <v>438</v>
      </c>
      <c r="H41" s="293"/>
      <c r="I41" s="293"/>
      <c r="J41" s="293"/>
      <c r="K41" s="180"/>
    </row>
    <row r="42" spans="2:11" customFormat="1" ht="15" customHeight="1">
      <c r="B42" s="183"/>
      <c r="C42" s="184"/>
      <c r="D42" s="182"/>
      <c r="E42" s="185" t="s">
        <v>439</v>
      </c>
      <c r="F42" s="182"/>
      <c r="G42" s="293" t="s">
        <v>440</v>
      </c>
      <c r="H42" s="293"/>
      <c r="I42" s="293"/>
      <c r="J42" s="293"/>
      <c r="K42" s="180"/>
    </row>
    <row r="43" spans="2:11" customFormat="1" ht="15" customHeight="1">
      <c r="B43" s="183"/>
      <c r="C43" s="184"/>
      <c r="D43" s="182"/>
      <c r="E43" s="185"/>
      <c r="F43" s="182"/>
      <c r="G43" s="293" t="s">
        <v>441</v>
      </c>
      <c r="H43" s="293"/>
      <c r="I43" s="293"/>
      <c r="J43" s="293"/>
      <c r="K43" s="180"/>
    </row>
    <row r="44" spans="2:11" customFormat="1" ht="15" customHeight="1">
      <c r="B44" s="183"/>
      <c r="C44" s="184"/>
      <c r="D44" s="182"/>
      <c r="E44" s="185" t="s">
        <v>442</v>
      </c>
      <c r="F44" s="182"/>
      <c r="G44" s="293" t="s">
        <v>443</v>
      </c>
      <c r="H44" s="293"/>
      <c r="I44" s="293"/>
      <c r="J44" s="293"/>
      <c r="K44" s="180"/>
    </row>
    <row r="45" spans="2:11" customFormat="1" ht="15" customHeight="1">
      <c r="B45" s="183"/>
      <c r="C45" s="184"/>
      <c r="D45" s="182"/>
      <c r="E45" s="185" t="s">
        <v>109</v>
      </c>
      <c r="F45" s="182"/>
      <c r="G45" s="293" t="s">
        <v>444</v>
      </c>
      <c r="H45" s="293"/>
      <c r="I45" s="293"/>
      <c r="J45" s="293"/>
      <c r="K45" s="180"/>
    </row>
    <row r="46" spans="2:11" customFormat="1" ht="12.75" customHeight="1">
      <c r="B46" s="183"/>
      <c r="C46" s="184"/>
      <c r="D46" s="182"/>
      <c r="E46" s="182"/>
      <c r="F46" s="182"/>
      <c r="G46" s="182"/>
      <c r="H46" s="182"/>
      <c r="I46" s="182"/>
      <c r="J46" s="182"/>
      <c r="K46" s="180"/>
    </row>
    <row r="47" spans="2:11" customFormat="1" ht="15" customHeight="1">
      <c r="B47" s="183"/>
      <c r="C47" s="184"/>
      <c r="D47" s="293" t="s">
        <v>445</v>
      </c>
      <c r="E47" s="293"/>
      <c r="F47" s="293"/>
      <c r="G47" s="293"/>
      <c r="H47" s="293"/>
      <c r="I47" s="293"/>
      <c r="J47" s="293"/>
      <c r="K47" s="180"/>
    </row>
    <row r="48" spans="2:11" customFormat="1" ht="15" customHeight="1">
      <c r="B48" s="183"/>
      <c r="C48" s="184"/>
      <c r="D48" s="184"/>
      <c r="E48" s="293" t="s">
        <v>446</v>
      </c>
      <c r="F48" s="293"/>
      <c r="G48" s="293"/>
      <c r="H48" s="293"/>
      <c r="I48" s="293"/>
      <c r="J48" s="293"/>
      <c r="K48" s="180"/>
    </row>
    <row r="49" spans="2:11" customFormat="1" ht="15" customHeight="1">
      <c r="B49" s="183"/>
      <c r="C49" s="184"/>
      <c r="D49" s="184"/>
      <c r="E49" s="293" t="s">
        <v>447</v>
      </c>
      <c r="F49" s="293"/>
      <c r="G49" s="293"/>
      <c r="H49" s="293"/>
      <c r="I49" s="293"/>
      <c r="J49" s="293"/>
      <c r="K49" s="180"/>
    </row>
    <row r="50" spans="2:11" customFormat="1" ht="15" customHeight="1">
      <c r="B50" s="183"/>
      <c r="C50" s="184"/>
      <c r="D50" s="184"/>
      <c r="E50" s="293" t="s">
        <v>448</v>
      </c>
      <c r="F50" s="293"/>
      <c r="G50" s="293"/>
      <c r="H50" s="293"/>
      <c r="I50" s="293"/>
      <c r="J50" s="293"/>
      <c r="K50" s="180"/>
    </row>
    <row r="51" spans="2:11" customFormat="1" ht="15" customHeight="1">
      <c r="B51" s="183"/>
      <c r="C51" s="184"/>
      <c r="D51" s="293" t="s">
        <v>449</v>
      </c>
      <c r="E51" s="293"/>
      <c r="F51" s="293"/>
      <c r="G51" s="293"/>
      <c r="H51" s="293"/>
      <c r="I51" s="293"/>
      <c r="J51" s="293"/>
      <c r="K51" s="180"/>
    </row>
    <row r="52" spans="2:11" customFormat="1" ht="25.5" customHeight="1">
      <c r="B52" s="179"/>
      <c r="C52" s="294" t="s">
        <v>450</v>
      </c>
      <c r="D52" s="294"/>
      <c r="E52" s="294"/>
      <c r="F52" s="294"/>
      <c r="G52" s="294"/>
      <c r="H52" s="294"/>
      <c r="I52" s="294"/>
      <c r="J52" s="294"/>
      <c r="K52" s="180"/>
    </row>
    <row r="53" spans="2:11" customFormat="1" ht="5.25" customHeight="1">
      <c r="B53" s="179"/>
      <c r="C53" s="181"/>
      <c r="D53" s="181"/>
      <c r="E53" s="181"/>
      <c r="F53" s="181"/>
      <c r="G53" s="181"/>
      <c r="H53" s="181"/>
      <c r="I53" s="181"/>
      <c r="J53" s="181"/>
      <c r="K53" s="180"/>
    </row>
    <row r="54" spans="2:11" customFormat="1" ht="15" customHeight="1">
      <c r="B54" s="179"/>
      <c r="C54" s="293" t="s">
        <v>451</v>
      </c>
      <c r="D54" s="293"/>
      <c r="E54" s="293"/>
      <c r="F54" s="293"/>
      <c r="G54" s="293"/>
      <c r="H54" s="293"/>
      <c r="I54" s="293"/>
      <c r="J54" s="293"/>
      <c r="K54" s="180"/>
    </row>
    <row r="55" spans="2:11" customFormat="1" ht="15" customHeight="1">
      <c r="B55" s="179"/>
      <c r="C55" s="293" t="s">
        <v>452</v>
      </c>
      <c r="D55" s="293"/>
      <c r="E55" s="293"/>
      <c r="F55" s="293"/>
      <c r="G55" s="293"/>
      <c r="H55" s="293"/>
      <c r="I55" s="293"/>
      <c r="J55" s="293"/>
      <c r="K55" s="180"/>
    </row>
    <row r="56" spans="2:11" customFormat="1" ht="12.75" customHeight="1">
      <c r="B56" s="179"/>
      <c r="C56" s="182"/>
      <c r="D56" s="182"/>
      <c r="E56" s="182"/>
      <c r="F56" s="182"/>
      <c r="G56" s="182"/>
      <c r="H56" s="182"/>
      <c r="I56" s="182"/>
      <c r="J56" s="182"/>
      <c r="K56" s="180"/>
    </row>
    <row r="57" spans="2:11" customFormat="1" ht="15" customHeight="1">
      <c r="B57" s="179"/>
      <c r="C57" s="293" t="s">
        <v>453</v>
      </c>
      <c r="D57" s="293"/>
      <c r="E57" s="293"/>
      <c r="F57" s="293"/>
      <c r="G57" s="293"/>
      <c r="H57" s="293"/>
      <c r="I57" s="293"/>
      <c r="J57" s="293"/>
      <c r="K57" s="180"/>
    </row>
    <row r="58" spans="2:11" customFormat="1" ht="15" customHeight="1">
      <c r="B58" s="179"/>
      <c r="C58" s="184"/>
      <c r="D58" s="293" t="s">
        <v>454</v>
      </c>
      <c r="E58" s="293"/>
      <c r="F58" s="293"/>
      <c r="G58" s="293"/>
      <c r="H58" s="293"/>
      <c r="I58" s="293"/>
      <c r="J58" s="293"/>
      <c r="K58" s="180"/>
    </row>
    <row r="59" spans="2:11" customFormat="1" ht="15" customHeight="1">
      <c r="B59" s="179"/>
      <c r="C59" s="184"/>
      <c r="D59" s="293" t="s">
        <v>455</v>
      </c>
      <c r="E59" s="293"/>
      <c r="F59" s="293"/>
      <c r="G59" s="293"/>
      <c r="H59" s="293"/>
      <c r="I59" s="293"/>
      <c r="J59" s="293"/>
      <c r="K59" s="180"/>
    </row>
    <row r="60" spans="2:11" customFormat="1" ht="15" customHeight="1">
      <c r="B60" s="179"/>
      <c r="C60" s="184"/>
      <c r="D60" s="293" t="s">
        <v>456</v>
      </c>
      <c r="E60" s="293"/>
      <c r="F60" s="293"/>
      <c r="G60" s="293"/>
      <c r="H60" s="293"/>
      <c r="I60" s="293"/>
      <c r="J60" s="293"/>
      <c r="K60" s="180"/>
    </row>
    <row r="61" spans="2:11" customFormat="1" ht="15" customHeight="1">
      <c r="B61" s="179"/>
      <c r="C61" s="184"/>
      <c r="D61" s="293" t="s">
        <v>457</v>
      </c>
      <c r="E61" s="293"/>
      <c r="F61" s="293"/>
      <c r="G61" s="293"/>
      <c r="H61" s="293"/>
      <c r="I61" s="293"/>
      <c r="J61" s="293"/>
      <c r="K61" s="180"/>
    </row>
    <row r="62" spans="2:11" customFormat="1" ht="15" customHeight="1">
      <c r="B62" s="179"/>
      <c r="C62" s="184"/>
      <c r="D62" s="295" t="s">
        <v>458</v>
      </c>
      <c r="E62" s="295"/>
      <c r="F62" s="295"/>
      <c r="G62" s="295"/>
      <c r="H62" s="295"/>
      <c r="I62" s="295"/>
      <c r="J62" s="295"/>
      <c r="K62" s="180"/>
    </row>
    <row r="63" spans="2:11" customFormat="1" ht="15" customHeight="1">
      <c r="B63" s="179"/>
      <c r="C63" s="184"/>
      <c r="D63" s="293" t="s">
        <v>459</v>
      </c>
      <c r="E63" s="293"/>
      <c r="F63" s="293"/>
      <c r="G63" s="293"/>
      <c r="H63" s="293"/>
      <c r="I63" s="293"/>
      <c r="J63" s="293"/>
      <c r="K63" s="180"/>
    </row>
    <row r="64" spans="2:11" customFormat="1" ht="12.75" customHeight="1">
      <c r="B64" s="179"/>
      <c r="C64" s="184"/>
      <c r="D64" s="184"/>
      <c r="E64" s="187"/>
      <c r="F64" s="184"/>
      <c r="G64" s="184"/>
      <c r="H64" s="184"/>
      <c r="I64" s="184"/>
      <c r="J64" s="184"/>
      <c r="K64" s="180"/>
    </row>
    <row r="65" spans="2:11" customFormat="1" ht="15" customHeight="1">
      <c r="B65" s="179"/>
      <c r="C65" s="184"/>
      <c r="D65" s="293" t="s">
        <v>460</v>
      </c>
      <c r="E65" s="293"/>
      <c r="F65" s="293"/>
      <c r="G65" s="293"/>
      <c r="H65" s="293"/>
      <c r="I65" s="293"/>
      <c r="J65" s="293"/>
      <c r="K65" s="180"/>
    </row>
    <row r="66" spans="2:11" customFormat="1" ht="15" customHeight="1">
      <c r="B66" s="179"/>
      <c r="C66" s="184"/>
      <c r="D66" s="295" t="s">
        <v>461</v>
      </c>
      <c r="E66" s="295"/>
      <c r="F66" s="295"/>
      <c r="G66" s="295"/>
      <c r="H66" s="295"/>
      <c r="I66" s="295"/>
      <c r="J66" s="295"/>
      <c r="K66" s="180"/>
    </row>
    <row r="67" spans="2:11" customFormat="1" ht="15" customHeight="1">
      <c r="B67" s="179"/>
      <c r="C67" s="184"/>
      <c r="D67" s="293" t="s">
        <v>462</v>
      </c>
      <c r="E67" s="293"/>
      <c r="F67" s="293"/>
      <c r="G67" s="293"/>
      <c r="H67" s="293"/>
      <c r="I67" s="293"/>
      <c r="J67" s="293"/>
      <c r="K67" s="180"/>
    </row>
    <row r="68" spans="2:11" customFormat="1" ht="15" customHeight="1">
      <c r="B68" s="179"/>
      <c r="C68" s="184"/>
      <c r="D68" s="293" t="s">
        <v>463</v>
      </c>
      <c r="E68" s="293"/>
      <c r="F68" s="293"/>
      <c r="G68" s="293"/>
      <c r="H68" s="293"/>
      <c r="I68" s="293"/>
      <c r="J68" s="293"/>
      <c r="K68" s="180"/>
    </row>
    <row r="69" spans="2:11" customFormat="1" ht="15" customHeight="1">
      <c r="B69" s="179"/>
      <c r="C69" s="184"/>
      <c r="D69" s="293" t="s">
        <v>464</v>
      </c>
      <c r="E69" s="293"/>
      <c r="F69" s="293"/>
      <c r="G69" s="293"/>
      <c r="H69" s="293"/>
      <c r="I69" s="293"/>
      <c r="J69" s="293"/>
      <c r="K69" s="180"/>
    </row>
    <row r="70" spans="2:11" customFormat="1" ht="15" customHeight="1">
      <c r="B70" s="179"/>
      <c r="C70" s="184"/>
      <c r="D70" s="293" t="s">
        <v>465</v>
      </c>
      <c r="E70" s="293"/>
      <c r="F70" s="293"/>
      <c r="G70" s="293"/>
      <c r="H70" s="293"/>
      <c r="I70" s="293"/>
      <c r="J70" s="293"/>
      <c r="K70" s="180"/>
    </row>
    <row r="71" spans="2:11" customFormat="1" ht="12.75" customHeight="1">
      <c r="B71" s="188"/>
      <c r="C71" s="189"/>
      <c r="D71" s="189"/>
      <c r="E71" s="189"/>
      <c r="F71" s="189"/>
      <c r="G71" s="189"/>
      <c r="H71" s="189"/>
      <c r="I71" s="189"/>
      <c r="J71" s="189"/>
      <c r="K71" s="190"/>
    </row>
    <row r="72" spans="2:11" customFormat="1" ht="18.75" customHeight="1">
      <c r="B72" s="191"/>
      <c r="C72" s="191"/>
      <c r="D72" s="191"/>
      <c r="E72" s="191"/>
      <c r="F72" s="191"/>
      <c r="G72" s="191"/>
      <c r="H72" s="191"/>
      <c r="I72" s="191"/>
      <c r="J72" s="191"/>
      <c r="K72" s="192"/>
    </row>
    <row r="73" spans="2:11" customFormat="1" ht="18.75" customHeight="1">
      <c r="B73" s="192"/>
      <c r="C73" s="192"/>
      <c r="D73" s="192"/>
      <c r="E73" s="192"/>
      <c r="F73" s="192"/>
      <c r="G73" s="192"/>
      <c r="H73" s="192"/>
      <c r="I73" s="192"/>
      <c r="J73" s="192"/>
      <c r="K73" s="192"/>
    </row>
    <row r="74" spans="2:11" customFormat="1" ht="7.5" customHeight="1">
      <c r="B74" s="193"/>
      <c r="C74" s="194"/>
      <c r="D74" s="194"/>
      <c r="E74" s="194"/>
      <c r="F74" s="194"/>
      <c r="G74" s="194"/>
      <c r="H74" s="194"/>
      <c r="I74" s="194"/>
      <c r="J74" s="194"/>
      <c r="K74" s="195"/>
    </row>
    <row r="75" spans="2:11" customFormat="1" ht="45" customHeight="1">
      <c r="B75" s="196"/>
      <c r="C75" s="288" t="s">
        <v>466</v>
      </c>
      <c r="D75" s="288"/>
      <c r="E75" s="288"/>
      <c r="F75" s="288"/>
      <c r="G75" s="288"/>
      <c r="H75" s="288"/>
      <c r="I75" s="288"/>
      <c r="J75" s="288"/>
      <c r="K75" s="197"/>
    </row>
    <row r="76" spans="2:11" customFormat="1" ht="17.25" customHeight="1">
      <c r="B76" s="196"/>
      <c r="C76" s="198" t="s">
        <v>467</v>
      </c>
      <c r="D76" s="198"/>
      <c r="E76" s="198"/>
      <c r="F76" s="198" t="s">
        <v>468</v>
      </c>
      <c r="G76" s="199"/>
      <c r="H76" s="198" t="s">
        <v>51</v>
      </c>
      <c r="I76" s="198" t="s">
        <v>54</v>
      </c>
      <c r="J76" s="198" t="s">
        <v>469</v>
      </c>
      <c r="K76" s="197"/>
    </row>
    <row r="77" spans="2:11" customFormat="1" ht="17.25" customHeight="1">
      <c r="B77" s="196"/>
      <c r="C77" s="200" t="s">
        <v>470</v>
      </c>
      <c r="D77" s="200"/>
      <c r="E77" s="200"/>
      <c r="F77" s="201" t="s">
        <v>471</v>
      </c>
      <c r="G77" s="202"/>
      <c r="H77" s="200"/>
      <c r="I77" s="200"/>
      <c r="J77" s="200" t="s">
        <v>472</v>
      </c>
      <c r="K77" s="197"/>
    </row>
    <row r="78" spans="2:11" customFormat="1" ht="5.25" customHeight="1">
      <c r="B78" s="196"/>
      <c r="C78" s="203"/>
      <c r="D78" s="203"/>
      <c r="E78" s="203"/>
      <c r="F78" s="203"/>
      <c r="G78" s="204"/>
      <c r="H78" s="203"/>
      <c r="I78" s="203"/>
      <c r="J78" s="203"/>
      <c r="K78" s="197"/>
    </row>
    <row r="79" spans="2:11" customFormat="1" ht="15" customHeight="1">
      <c r="B79" s="196"/>
      <c r="C79" s="185" t="s">
        <v>50</v>
      </c>
      <c r="D79" s="205"/>
      <c r="E79" s="205"/>
      <c r="F79" s="206" t="s">
        <v>473</v>
      </c>
      <c r="G79" s="207"/>
      <c r="H79" s="185" t="s">
        <v>474</v>
      </c>
      <c r="I79" s="185" t="s">
        <v>475</v>
      </c>
      <c r="J79" s="185">
        <v>20</v>
      </c>
      <c r="K79" s="197"/>
    </row>
    <row r="80" spans="2:11" customFormat="1" ht="15" customHeight="1">
      <c r="B80" s="196"/>
      <c r="C80" s="185" t="s">
        <v>476</v>
      </c>
      <c r="D80" s="185"/>
      <c r="E80" s="185"/>
      <c r="F80" s="206" t="s">
        <v>473</v>
      </c>
      <c r="G80" s="207"/>
      <c r="H80" s="185" t="s">
        <v>477</v>
      </c>
      <c r="I80" s="185" t="s">
        <v>475</v>
      </c>
      <c r="J80" s="185">
        <v>120</v>
      </c>
      <c r="K80" s="197"/>
    </row>
    <row r="81" spans="2:11" customFormat="1" ht="15" customHeight="1">
      <c r="B81" s="208"/>
      <c r="C81" s="185" t="s">
        <v>478</v>
      </c>
      <c r="D81" s="185"/>
      <c r="E81" s="185"/>
      <c r="F81" s="206" t="s">
        <v>479</v>
      </c>
      <c r="G81" s="207"/>
      <c r="H81" s="185" t="s">
        <v>480</v>
      </c>
      <c r="I81" s="185" t="s">
        <v>475</v>
      </c>
      <c r="J81" s="185">
        <v>50</v>
      </c>
      <c r="K81" s="197"/>
    </row>
    <row r="82" spans="2:11" customFormat="1" ht="15" customHeight="1">
      <c r="B82" s="208"/>
      <c r="C82" s="185" t="s">
        <v>481</v>
      </c>
      <c r="D82" s="185"/>
      <c r="E82" s="185"/>
      <c r="F82" s="206" t="s">
        <v>473</v>
      </c>
      <c r="G82" s="207"/>
      <c r="H82" s="185" t="s">
        <v>482</v>
      </c>
      <c r="I82" s="185" t="s">
        <v>483</v>
      </c>
      <c r="J82" s="185"/>
      <c r="K82" s="197"/>
    </row>
    <row r="83" spans="2:11" customFormat="1" ht="15" customHeight="1">
      <c r="B83" s="208"/>
      <c r="C83" s="185" t="s">
        <v>484</v>
      </c>
      <c r="D83" s="185"/>
      <c r="E83" s="185"/>
      <c r="F83" s="206" t="s">
        <v>479</v>
      </c>
      <c r="G83" s="185"/>
      <c r="H83" s="185" t="s">
        <v>485</v>
      </c>
      <c r="I83" s="185" t="s">
        <v>475</v>
      </c>
      <c r="J83" s="185">
        <v>15</v>
      </c>
      <c r="K83" s="197"/>
    </row>
    <row r="84" spans="2:11" customFormat="1" ht="15" customHeight="1">
      <c r="B84" s="208"/>
      <c r="C84" s="185" t="s">
        <v>486</v>
      </c>
      <c r="D84" s="185"/>
      <c r="E84" s="185"/>
      <c r="F84" s="206" t="s">
        <v>479</v>
      </c>
      <c r="G84" s="185"/>
      <c r="H84" s="185" t="s">
        <v>487</v>
      </c>
      <c r="I84" s="185" t="s">
        <v>475</v>
      </c>
      <c r="J84" s="185">
        <v>15</v>
      </c>
      <c r="K84" s="197"/>
    </row>
    <row r="85" spans="2:11" customFormat="1" ht="15" customHeight="1">
      <c r="B85" s="208"/>
      <c r="C85" s="185" t="s">
        <v>488</v>
      </c>
      <c r="D85" s="185"/>
      <c r="E85" s="185"/>
      <c r="F85" s="206" t="s">
        <v>479</v>
      </c>
      <c r="G85" s="185"/>
      <c r="H85" s="185" t="s">
        <v>489</v>
      </c>
      <c r="I85" s="185" t="s">
        <v>475</v>
      </c>
      <c r="J85" s="185">
        <v>20</v>
      </c>
      <c r="K85" s="197"/>
    </row>
    <row r="86" spans="2:11" customFormat="1" ht="15" customHeight="1">
      <c r="B86" s="208"/>
      <c r="C86" s="185" t="s">
        <v>490</v>
      </c>
      <c r="D86" s="185"/>
      <c r="E86" s="185"/>
      <c r="F86" s="206" t="s">
        <v>479</v>
      </c>
      <c r="G86" s="185"/>
      <c r="H86" s="185" t="s">
        <v>491</v>
      </c>
      <c r="I86" s="185" t="s">
        <v>475</v>
      </c>
      <c r="J86" s="185">
        <v>20</v>
      </c>
      <c r="K86" s="197"/>
    </row>
    <row r="87" spans="2:11" customFormat="1" ht="15" customHeight="1">
      <c r="B87" s="208"/>
      <c r="C87" s="185" t="s">
        <v>492</v>
      </c>
      <c r="D87" s="185"/>
      <c r="E87" s="185"/>
      <c r="F87" s="206" t="s">
        <v>479</v>
      </c>
      <c r="G87" s="207"/>
      <c r="H87" s="185" t="s">
        <v>493</v>
      </c>
      <c r="I87" s="185" t="s">
        <v>475</v>
      </c>
      <c r="J87" s="185">
        <v>50</v>
      </c>
      <c r="K87" s="197"/>
    </row>
    <row r="88" spans="2:11" customFormat="1" ht="15" customHeight="1">
      <c r="B88" s="208"/>
      <c r="C88" s="185" t="s">
        <v>494</v>
      </c>
      <c r="D88" s="185"/>
      <c r="E88" s="185"/>
      <c r="F88" s="206" t="s">
        <v>479</v>
      </c>
      <c r="G88" s="207"/>
      <c r="H88" s="185" t="s">
        <v>495</v>
      </c>
      <c r="I88" s="185" t="s">
        <v>475</v>
      </c>
      <c r="J88" s="185">
        <v>20</v>
      </c>
      <c r="K88" s="197"/>
    </row>
    <row r="89" spans="2:11" customFormat="1" ht="15" customHeight="1">
      <c r="B89" s="208"/>
      <c r="C89" s="185" t="s">
        <v>496</v>
      </c>
      <c r="D89" s="185"/>
      <c r="E89" s="185"/>
      <c r="F89" s="206" t="s">
        <v>479</v>
      </c>
      <c r="G89" s="207"/>
      <c r="H89" s="185" t="s">
        <v>497</v>
      </c>
      <c r="I89" s="185" t="s">
        <v>475</v>
      </c>
      <c r="J89" s="185">
        <v>20</v>
      </c>
      <c r="K89" s="197"/>
    </row>
    <row r="90" spans="2:11" customFormat="1" ht="15" customHeight="1">
      <c r="B90" s="208"/>
      <c r="C90" s="185" t="s">
        <v>498</v>
      </c>
      <c r="D90" s="185"/>
      <c r="E90" s="185"/>
      <c r="F90" s="206" t="s">
        <v>479</v>
      </c>
      <c r="G90" s="207"/>
      <c r="H90" s="185" t="s">
        <v>499</v>
      </c>
      <c r="I90" s="185" t="s">
        <v>475</v>
      </c>
      <c r="J90" s="185">
        <v>50</v>
      </c>
      <c r="K90" s="197"/>
    </row>
    <row r="91" spans="2:11" customFormat="1" ht="15" customHeight="1">
      <c r="B91" s="208"/>
      <c r="C91" s="185" t="s">
        <v>500</v>
      </c>
      <c r="D91" s="185"/>
      <c r="E91" s="185"/>
      <c r="F91" s="206" t="s">
        <v>479</v>
      </c>
      <c r="G91" s="207"/>
      <c r="H91" s="185" t="s">
        <v>500</v>
      </c>
      <c r="I91" s="185" t="s">
        <v>475</v>
      </c>
      <c r="J91" s="185">
        <v>50</v>
      </c>
      <c r="K91" s="197"/>
    </row>
    <row r="92" spans="2:11" customFormat="1" ht="15" customHeight="1">
      <c r="B92" s="208"/>
      <c r="C92" s="185" t="s">
        <v>501</v>
      </c>
      <c r="D92" s="185"/>
      <c r="E92" s="185"/>
      <c r="F92" s="206" t="s">
        <v>479</v>
      </c>
      <c r="G92" s="207"/>
      <c r="H92" s="185" t="s">
        <v>502</v>
      </c>
      <c r="I92" s="185" t="s">
        <v>475</v>
      </c>
      <c r="J92" s="185">
        <v>255</v>
      </c>
      <c r="K92" s="197"/>
    </row>
    <row r="93" spans="2:11" customFormat="1" ht="15" customHeight="1">
      <c r="B93" s="208"/>
      <c r="C93" s="185" t="s">
        <v>503</v>
      </c>
      <c r="D93" s="185"/>
      <c r="E93" s="185"/>
      <c r="F93" s="206" t="s">
        <v>473</v>
      </c>
      <c r="G93" s="207"/>
      <c r="H93" s="185" t="s">
        <v>504</v>
      </c>
      <c r="I93" s="185" t="s">
        <v>505</v>
      </c>
      <c r="J93" s="185"/>
      <c r="K93" s="197"/>
    </row>
    <row r="94" spans="2:11" customFormat="1" ht="15" customHeight="1">
      <c r="B94" s="208"/>
      <c r="C94" s="185" t="s">
        <v>506</v>
      </c>
      <c r="D94" s="185"/>
      <c r="E94" s="185"/>
      <c r="F94" s="206" t="s">
        <v>473</v>
      </c>
      <c r="G94" s="207"/>
      <c r="H94" s="185" t="s">
        <v>507</v>
      </c>
      <c r="I94" s="185" t="s">
        <v>508</v>
      </c>
      <c r="J94" s="185"/>
      <c r="K94" s="197"/>
    </row>
    <row r="95" spans="2:11" customFormat="1" ht="15" customHeight="1">
      <c r="B95" s="208"/>
      <c r="C95" s="185" t="s">
        <v>509</v>
      </c>
      <c r="D95" s="185"/>
      <c r="E95" s="185"/>
      <c r="F95" s="206" t="s">
        <v>473</v>
      </c>
      <c r="G95" s="207"/>
      <c r="H95" s="185" t="s">
        <v>509</v>
      </c>
      <c r="I95" s="185" t="s">
        <v>508</v>
      </c>
      <c r="J95" s="185"/>
      <c r="K95" s="197"/>
    </row>
    <row r="96" spans="2:11" customFormat="1" ht="15" customHeight="1">
      <c r="B96" s="208"/>
      <c r="C96" s="185" t="s">
        <v>35</v>
      </c>
      <c r="D96" s="185"/>
      <c r="E96" s="185"/>
      <c r="F96" s="206" t="s">
        <v>473</v>
      </c>
      <c r="G96" s="207"/>
      <c r="H96" s="185" t="s">
        <v>510</v>
      </c>
      <c r="I96" s="185" t="s">
        <v>508</v>
      </c>
      <c r="J96" s="185"/>
      <c r="K96" s="197"/>
    </row>
    <row r="97" spans="2:11" customFormat="1" ht="15" customHeight="1">
      <c r="B97" s="208"/>
      <c r="C97" s="185" t="s">
        <v>45</v>
      </c>
      <c r="D97" s="185"/>
      <c r="E97" s="185"/>
      <c r="F97" s="206" t="s">
        <v>473</v>
      </c>
      <c r="G97" s="207"/>
      <c r="H97" s="185" t="s">
        <v>511</v>
      </c>
      <c r="I97" s="185" t="s">
        <v>508</v>
      </c>
      <c r="J97" s="185"/>
      <c r="K97" s="197"/>
    </row>
    <row r="98" spans="2:11" customFormat="1" ht="15" customHeight="1">
      <c r="B98" s="209"/>
      <c r="C98" s="210"/>
      <c r="D98" s="210"/>
      <c r="E98" s="210"/>
      <c r="F98" s="210"/>
      <c r="G98" s="210"/>
      <c r="H98" s="210"/>
      <c r="I98" s="210"/>
      <c r="J98" s="210"/>
      <c r="K98" s="211"/>
    </row>
    <row r="99" spans="2:11" customFormat="1" ht="18.75" customHeight="1">
      <c r="B99" s="212"/>
      <c r="C99" s="213"/>
      <c r="D99" s="213"/>
      <c r="E99" s="213"/>
      <c r="F99" s="213"/>
      <c r="G99" s="213"/>
      <c r="H99" s="213"/>
      <c r="I99" s="213"/>
      <c r="J99" s="213"/>
      <c r="K99" s="212"/>
    </row>
    <row r="100" spans="2:11" customFormat="1" ht="18.75" customHeight="1">
      <c r="B100" s="192"/>
      <c r="C100" s="192"/>
      <c r="D100" s="192"/>
      <c r="E100" s="192"/>
      <c r="F100" s="192"/>
      <c r="G100" s="192"/>
      <c r="H100" s="192"/>
      <c r="I100" s="192"/>
      <c r="J100" s="192"/>
      <c r="K100" s="192"/>
    </row>
    <row r="101" spans="2:11" customFormat="1" ht="7.5" customHeight="1">
      <c r="B101" s="193"/>
      <c r="C101" s="194"/>
      <c r="D101" s="194"/>
      <c r="E101" s="194"/>
      <c r="F101" s="194"/>
      <c r="G101" s="194"/>
      <c r="H101" s="194"/>
      <c r="I101" s="194"/>
      <c r="J101" s="194"/>
      <c r="K101" s="195"/>
    </row>
    <row r="102" spans="2:11" customFormat="1" ht="45" customHeight="1">
      <c r="B102" s="196"/>
      <c r="C102" s="288" t="s">
        <v>512</v>
      </c>
      <c r="D102" s="288"/>
      <c r="E102" s="288"/>
      <c r="F102" s="288"/>
      <c r="G102" s="288"/>
      <c r="H102" s="288"/>
      <c r="I102" s="288"/>
      <c r="J102" s="288"/>
      <c r="K102" s="197"/>
    </row>
    <row r="103" spans="2:11" customFormat="1" ht="17.25" customHeight="1">
      <c r="B103" s="196"/>
      <c r="C103" s="198" t="s">
        <v>467</v>
      </c>
      <c r="D103" s="198"/>
      <c r="E103" s="198"/>
      <c r="F103" s="198" t="s">
        <v>468</v>
      </c>
      <c r="G103" s="199"/>
      <c r="H103" s="198" t="s">
        <v>51</v>
      </c>
      <c r="I103" s="198" t="s">
        <v>54</v>
      </c>
      <c r="J103" s="198" t="s">
        <v>469</v>
      </c>
      <c r="K103" s="197"/>
    </row>
    <row r="104" spans="2:11" customFormat="1" ht="17.25" customHeight="1">
      <c r="B104" s="196"/>
      <c r="C104" s="200" t="s">
        <v>470</v>
      </c>
      <c r="D104" s="200"/>
      <c r="E104" s="200"/>
      <c r="F104" s="201" t="s">
        <v>471</v>
      </c>
      <c r="G104" s="202"/>
      <c r="H104" s="200"/>
      <c r="I104" s="200"/>
      <c r="J104" s="200" t="s">
        <v>472</v>
      </c>
      <c r="K104" s="197"/>
    </row>
    <row r="105" spans="2:11" customFormat="1" ht="5.25" customHeight="1">
      <c r="B105" s="196"/>
      <c r="C105" s="198"/>
      <c r="D105" s="198"/>
      <c r="E105" s="198"/>
      <c r="F105" s="198"/>
      <c r="G105" s="214"/>
      <c r="H105" s="198"/>
      <c r="I105" s="198"/>
      <c r="J105" s="198"/>
      <c r="K105" s="197"/>
    </row>
    <row r="106" spans="2:11" customFormat="1" ht="15" customHeight="1">
      <c r="B106" s="196"/>
      <c r="C106" s="185" t="s">
        <v>50</v>
      </c>
      <c r="D106" s="205"/>
      <c r="E106" s="205"/>
      <c r="F106" s="206" t="s">
        <v>473</v>
      </c>
      <c r="G106" s="185"/>
      <c r="H106" s="185" t="s">
        <v>513</v>
      </c>
      <c r="I106" s="185" t="s">
        <v>475</v>
      </c>
      <c r="J106" s="185">
        <v>20</v>
      </c>
      <c r="K106" s="197"/>
    </row>
    <row r="107" spans="2:11" customFormat="1" ht="15" customHeight="1">
      <c r="B107" s="196"/>
      <c r="C107" s="185" t="s">
        <v>476</v>
      </c>
      <c r="D107" s="185"/>
      <c r="E107" s="185"/>
      <c r="F107" s="206" t="s">
        <v>473</v>
      </c>
      <c r="G107" s="185"/>
      <c r="H107" s="185" t="s">
        <v>513</v>
      </c>
      <c r="I107" s="185" t="s">
        <v>475</v>
      </c>
      <c r="J107" s="185">
        <v>120</v>
      </c>
      <c r="K107" s="197"/>
    </row>
    <row r="108" spans="2:11" customFormat="1" ht="15" customHeight="1">
      <c r="B108" s="208"/>
      <c r="C108" s="185" t="s">
        <v>478</v>
      </c>
      <c r="D108" s="185"/>
      <c r="E108" s="185"/>
      <c r="F108" s="206" t="s">
        <v>479</v>
      </c>
      <c r="G108" s="185"/>
      <c r="H108" s="185" t="s">
        <v>513</v>
      </c>
      <c r="I108" s="185" t="s">
        <v>475</v>
      </c>
      <c r="J108" s="185">
        <v>50</v>
      </c>
      <c r="K108" s="197"/>
    </row>
    <row r="109" spans="2:11" customFormat="1" ht="15" customHeight="1">
      <c r="B109" s="208"/>
      <c r="C109" s="185" t="s">
        <v>481</v>
      </c>
      <c r="D109" s="185"/>
      <c r="E109" s="185"/>
      <c r="F109" s="206" t="s">
        <v>473</v>
      </c>
      <c r="G109" s="185"/>
      <c r="H109" s="185" t="s">
        <v>513</v>
      </c>
      <c r="I109" s="185" t="s">
        <v>483</v>
      </c>
      <c r="J109" s="185"/>
      <c r="K109" s="197"/>
    </row>
    <row r="110" spans="2:11" customFormat="1" ht="15" customHeight="1">
      <c r="B110" s="208"/>
      <c r="C110" s="185" t="s">
        <v>492</v>
      </c>
      <c r="D110" s="185"/>
      <c r="E110" s="185"/>
      <c r="F110" s="206" t="s">
        <v>479</v>
      </c>
      <c r="G110" s="185"/>
      <c r="H110" s="185" t="s">
        <v>513</v>
      </c>
      <c r="I110" s="185" t="s">
        <v>475</v>
      </c>
      <c r="J110" s="185">
        <v>50</v>
      </c>
      <c r="K110" s="197"/>
    </row>
    <row r="111" spans="2:11" customFormat="1" ht="15" customHeight="1">
      <c r="B111" s="208"/>
      <c r="C111" s="185" t="s">
        <v>500</v>
      </c>
      <c r="D111" s="185"/>
      <c r="E111" s="185"/>
      <c r="F111" s="206" t="s">
        <v>479</v>
      </c>
      <c r="G111" s="185"/>
      <c r="H111" s="185" t="s">
        <v>513</v>
      </c>
      <c r="I111" s="185" t="s">
        <v>475</v>
      </c>
      <c r="J111" s="185">
        <v>50</v>
      </c>
      <c r="K111" s="197"/>
    </row>
    <row r="112" spans="2:11" customFormat="1" ht="15" customHeight="1">
      <c r="B112" s="208"/>
      <c r="C112" s="185" t="s">
        <v>498</v>
      </c>
      <c r="D112" s="185"/>
      <c r="E112" s="185"/>
      <c r="F112" s="206" t="s">
        <v>479</v>
      </c>
      <c r="G112" s="185"/>
      <c r="H112" s="185" t="s">
        <v>513</v>
      </c>
      <c r="I112" s="185" t="s">
        <v>475</v>
      </c>
      <c r="J112" s="185">
        <v>50</v>
      </c>
      <c r="K112" s="197"/>
    </row>
    <row r="113" spans="2:11" customFormat="1" ht="15" customHeight="1">
      <c r="B113" s="208"/>
      <c r="C113" s="185" t="s">
        <v>50</v>
      </c>
      <c r="D113" s="185"/>
      <c r="E113" s="185"/>
      <c r="F113" s="206" t="s">
        <v>473</v>
      </c>
      <c r="G113" s="185"/>
      <c r="H113" s="185" t="s">
        <v>514</v>
      </c>
      <c r="I113" s="185" t="s">
        <v>475</v>
      </c>
      <c r="J113" s="185">
        <v>20</v>
      </c>
      <c r="K113" s="197"/>
    </row>
    <row r="114" spans="2:11" customFormat="1" ht="15" customHeight="1">
      <c r="B114" s="208"/>
      <c r="C114" s="185" t="s">
        <v>515</v>
      </c>
      <c r="D114" s="185"/>
      <c r="E114" s="185"/>
      <c r="F114" s="206" t="s">
        <v>473</v>
      </c>
      <c r="G114" s="185"/>
      <c r="H114" s="185" t="s">
        <v>516</v>
      </c>
      <c r="I114" s="185" t="s">
        <v>475</v>
      </c>
      <c r="J114" s="185">
        <v>120</v>
      </c>
      <c r="K114" s="197"/>
    </row>
    <row r="115" spans="2:11" customFormat="1" ht="15" customHeight="1">
      <c r="B115" s="208"/>
      <c r="C115" s="185" t="s">
        <v>35</v>
      </c>
      <c r="D115" s="185"/>
      <c r="E115" s="185"/>
      <c r="F115" s="206" t="s">
        <v>473</v>
      </c>
      <c r="G115" s="185"/>
      <c r="H115" s="185" t="s">
        <v>517</v>
      </c>
      <c r="I115" s="185" t="s">
        <v>508</v>
      </c>
      <c r="J115" s="185"/>
      <c r="K115" s="197"/>
    </row>
    <row r="116" spans="2:11" customFormat="1" ht="15" customHeight="1">
      <c r="B116" s="208"/>
      <c r="C116" s="185" t="s">
        <v>45</v>
      </c>
      <c r="D116" s="185"/>
      <c r="E116" s="185"/>
      <c r="F116" s="206" t="s">
        <v>473</v>
      </c>
      <c r="G116" s="185"/>
      <c r="H116" s="185" t="s">
        <v>518</v>
      </c>
      <c r="I116" s="185" t="s">
        <v>508</v>
      </c>
      <c r="J116" s="185"/>
      <c r="K116" s="197"/>
    </row>
    <row r="117" spans="2:11" customFormat="1" ht="15" customHeight="1">
      <c r="B117" s="208"/>
      <c r="C117" s="185" t="s">
        <v>54</v>
      </c>
      <c r="D117" s="185"/>
      <c r="E117" s="185"/>
      <c r="F117" s="206" t="s">
        <v>473</v>
      </c>
      <c r="G117" s="185"/>
      <c r="H117" s="185" t="s">
        <v>519</v>
      </c>
      <c r="I117" s="185" t="s">
        <v>520</v>
      </c>
      <c r="J117" s="185"/>
      <c r="K117" s="197"/>
    </row>
    <row r="118" spans="2:11" customFormat="1" ht="15" customHeight="1">
      <c r="B118" s="209"/>
      <c r="C118" s="215"/>
      <c r="D118" s="215"/>
      <c r="E118" s="215"/>
      <c r="F118" s="215"/>
      <c r="G118" s="215"/>
      <c r="H118" s="215"/>
      <c r="I118" s="215"/>
      <c r="J118" s="215"/>
      <c r="K118" s="211"/>
    </row>
    <row r="119" spans="2:11" customFormat="1" ht="18.75" customHeight="1">
      <c r="B119" s="216"/>
      <c r="C119" s="217"/>
      <c r="D119" s="217"/>
      <c r="E119" s="217"/>
      <c r="F119" s="218"/>
      <c r="G119" s="217"/>
      <c r="H119" s="217"/>
      <c r="I119" s="217"/>
      <c r="J119" s="217"/>
      <c r="K119" s="216"/>
    </row>
    <row r="120" spans="2:11" customFormat="1" ht="18.75" customHeight="1"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</row>
    <row r="121" spans="2:11" customFormat="1" ht="7.5" customHeight="1">
      <c r="B121" s="219"/>
      <c r="C121" s="220"/>
      <c r="D121" s="220"/>
      <c r="E121" s="220"/>
      <c r="F121" s="220"/>
      <c r="G121" s="220"/>
      <c r="H121" s="220"/>
      <c r="I121" s="220"/>
      <c r="J121" s="220"/>
      <c r="K121" s="221"/>
    </row>
    <row r="122" spans="2:11" customFormat="1" ht="45" customHeight="1">
      <c r="B122" s="222"/>
      <c r="C122" s="289" t="s">
        <v>521</v>
      </c>
      <c r="D122" s="289"/>
      <c r="E122" s="289"/>
      <c r="F122" s="289"/>
      <c r="G122" s="289"/>
      <c r="H122" s="289"/>
      <c r="I122" s="289"/>
      <c r="J122" s="289"/>
      <c r="K122" s="223"/>
    </row>
    <row r="123" spans="2:11" customFormat="1" ht="17.25" customHeight="1">
      <c r="B123" s="224"/>
      <c r="C123" s="198" t="s">
        <v>467</v>
      </c>
      <c r="D123" s="198"/>
      <c r="E123" s="198"/>
      <c r="F123" s="198" t="s">
        <v>468</v>
      </c>
      <c r="G123" s="199"/>
      <c r="H123" s="198" t="s">
        <v>51</v>
      </c>
      <c r="I123" s="198" t="s">
        <v>54</v>
      </c>
      <c r="J123" s="198" t="s">
        <v>469</v>
      </c>
      <c r="K123" s="225"/>
    </row>
    <row r="124" spans="2:11" customFormat="1" ht="17.25" customHeight="1">
      <c r="B124" s="224"/>
      <c r="C124" s="200" t="s">
        <v>470</v>
      </c>
      <c r="D124" s="200"/>
      <c r="E124" s="200"/>
      <c r="F124" s="201" t="s">
        <v>471</v>
      </c>
      <c r="G124" s="202"/>
      <c r="H124" s="200"/>
      <c r="I124" s="200"/>
      <c r="J124" s="200" t="s">
        <v>472</v>
      </c>
      <c r="K124" s="225"/>
    </row>
    <row r="125" spans="2:11" customFormat="1" ht="5.25" customHeight="1">
      <c r="B125" s="226"/>
      <c r="C125" s="203"/>
      <c r="D125" s="203"/>
      <c r="E125" s="203"/>
      <c r="F125" s="203"/>
      <c r="G125" s="227"/>
      <c r="H125" s="203"/>
      <c r="I125" s="203"/>
      <c r="J125" s="203"/>
      <c r="K125" s="228"/>
    </row>
    <row r="126" spans="2:11" customFormat="1" ht="15" customHeight="1">
      <c r="B126" s="226"/>
      <c r="C126" s="185" t="s">
        <v>476</v>
      </c>
      <c r="D126" s="205"/>
      <c r="E126" s="205"/>
      <c r="F126" s="206" t="s">
        <v>473</v>
      </c>
      <c r="G126" s="185"/>
      <c r="H126" s="185" t="s">
        <v>513</v>
      </c>
      <c r="I126" s="185" t="s">
        <v>475</v>
      </c>
      <c r="J126" s="185">
        <v>120</v>
      </c>
      <c r="K126" s="229"/>
    </row>
    <row r="127" spans="2:11" customFormat="1" ht="15" customHeight="1">
      <c r="B127" s="226"/>
      <c r="C127" s="185" t="s">
        <v>522</v>
      </c>
      <c r="D127" s="185"/>
      <c r="E127" s="185"/>
      <c r="F127" s="206" t="s">
        <v>473</v>
      </c>
      <c r="G127" s="185"/>
      <c r="H127" s="185" t="s">
        <v>523</v>
      </c>
      <c r="I127" s="185" t="s">
        <v>475</v>
      </c>
      <c r="J127" s="185" t="s">
        <v>524</v>
      </c>
      <c r="K127" s="229"/>
    </row>
    <row r="128" spans="2:11" customFormat="1" ht="15" customHeight="1">
      <c r="B128" s="226"/>
      <c r="C128" s="185" t="s">
        <v>421</v>
      </c>
      <c r="D128" s="185"/>
      <c r="E128" s="185"/>
      <c r="F128" s="206" t="s">
        <v>473</v>
      </c>
      <c r="G128" s="185"/>
      <c r="H128" s="185" t="s">
        <v>525</v>
      </c>
      <c r="I128" s="185" t="s">
        <v>475</v>
      </c>
      <c r="J128" s="185" t="s">
        <v>524</v>
      </c>
      <c r="K128" s="229"/>
    </row>
    <row r="129" spans="2:11" customFormat="1" ht="15" customHeight="1">
      <c r="B129" s="226"/>
      <c r="C129" s="185" t="s">
        <v>484</v>
      </c>
      <c r="D129" s="185"/>
      <c r="E129" s="185"/>
      <c r="F129" s="206" t="s">
        <v>479</v>
      </c>
      <c r="G129" s="185"/>
      <c r="H129" s="185" t="s">
        <v>485</v>
      </c>
      <c r="I129" s="185" t="s">
        <v>475</v>
      </c>
      <c r="J129" s="185">
        <v>15</v>
      </c>
      <c r="K129" s="229"/>
    </row>
    <row r="130" spans="2:11" customFormat="1" ht="15" customHeight="1">
      <c r="B130" s="226"/>
      <c r="C130" s="185" t="s">
        <v>486</v>
      </c>
      <c r="D130" s="185"/>
      <c r="E130" s="185"/>
      <c r="F130" s="206" t="s">
        <v>479</v>
      </c>
      <c r="G130" s="185"/>
      <c r="H130" s="185" t="s">
        <v>487</v>
      </c>
      <c r="I130" s="185" t="s">
        <v>475</v>
      </c>
      <c r="J130" s="185">
        <v>15</v>
      </c>
      <c r="K130" s="229"/>
    </row>
    <row r="131" spans="2:11" customFormat="1" ht="15" customHeight="1">
      <c r="B131" s="226"/>
      <c r="C131" s="185" t="s">
        <v>488</v>
      </c>
      <c r="D131" s="185"/>
      <c r="E131" s="185"/>
      <c r="F131" s="206" t="s">
        <v>479</v>
      </c>
      <c r="G131" s="185"/>
      <c r="H131" s="185" t="s">
        <v>489</v>
      </c>
      <c r="I131" s="185" t="s">
        <v>475</v>
      </c>
      <c r="J131" s="185">
        <v>20</v>
      </c>
      <c r="K131" s="229"/>
    </row>
    <row r="132" spans="2:11" customFormat="1" ht="15" customHeight="1">
      <c r="B132" s="226"/>
      <c r="C132" s="185" t="s">
        <v>490</v>
      </c>
      <c r="D132" s="185"/>
      <c r="E132" s="185"/>
      <c r="F132" s="206" t="s">
        <v>479</v>
      </c>
      <c r="G132" s="185"/>
      <c r="H132" s="185" t="s">
        <v>491</v>
      </c>
      <c r="I132" s="185" t="s">
        <v>475</v>
      </c>
      <c r="J132" s="185">
        <v>20</v>
      </c>
      <c r="K132" s="229"/>
    </row>
    <row r="133" spans="2:11" customFormat="1" ht="15" customHeight="1">
      <c r="B133" s="226"/>
      <c r="C133" s="185" t="s">
        <v>478</v>
      </c>
      <c r="D133" s="185"/>
      <c r="E133" s="185"/>
      <c r="F133" s="206" t="s">
        <v>479</v>
      </c>
      <c r="G133" s="185"/>
      <c r="H133" s="185" t="s">
        <v>513</v>
      </c>
      <c r="I133" s="185" t="s">
        <v>475</v>
      </c>
      <c r="J133" s="185">
        <v>50</v>
      </c>
      <c r="K133" s="229"/>
    </row>
    <row r="134" spans="2:11" customFormat="1" ht="15" customHeight="1">
      <c r="B134" s="226"/>
      <c r="C134" s="185" t="s">
        <v>492</v>
      </c>
      <c r="D134" s="185"/>
      <c r="E134" s="185"/>
      <c r="F134" s="206" t="s">
        <v>479</v>
      </c>
      <c r="G134" s="185"/>
      <c r="H134" s="185" t="s">
        <v>513</v>
      </c>
      <c r="I134" s="185" t="s">
        <v>475</v>
      </c>
      <c r="J134" s="185">
        <v>50</v>
      </c>
      <c r="K134" s="229"/>
    </row>
    <row r="135" spans="2:11" customFormat="1" ht="15" customHeight="1">
      <c r="B135" s="226"/>
      <c r="C135" s="185" t="s">
        <v>498</v>
      </c>
      <c r="D135" s="185"/>
      <c r="E135" s="185"/>
      <c r="F135" s="206" t="s">
        <v>479</v>
      </c>
      <c r="G135" s="185"/>
      <c r="H135" s="185" t="s">
        <v>513</v>
      </c>
      <c r="I135" s="185" t="s">
        <v>475</v>
      </c>
      <c r="J135" s="185">
        <v>50</v>
      </c>
      <c r="K135" s="229"/>
    </row>
    <row r="136" spans="2:11" customFormat="1" ht="15" customHeight="1">
      <c r="B136" s="226"/>
      <c r="C136" s="185" t="s">
        <v>500</v>
      </c>
      <c r="D136" s="185"/>
      <c r="E136" s="185"/>
      <c r="F136" s="206" t="s">
        <v>479</v>
      </c>
      <c r="G136" s="185"/>
      <c r="H136" s="185" t="s">
        <v>513</v>
      </c>
      <c r="I136" s="185" t="s">
        <v>475</v>
      </c>
      <c r="J136" s="185">
        <v>50</v>
      </c>
      <c r="K136" s="229"/>
    </row>
    <row r="137" spans="2:11" customFormat="1" ht="15" customHeight="1">
      <c r="B137" s="226"/>
      <c r="C137" s="185" t="s">
        <v>501</v>
      </c>
      <c r="D137" s="185"/>
      <c r="E137" s="185"/>
      <c r="F137" s="206" t="s">
        <v>479</v>
      </c>
      <c r="G137" s="185"/>
      <c r="H137" s="185" t="s">
        <v>526</v>
      </c>
      <c r="I137" s="185" t="s">
        <v>475</v>
      </c>
      <c r="J137" s="185">
        <v>255</v>
      </c>
      <c r="K137" s="229"/>
    </row>
    <row r="138" spans="2:11" customFormat="1" ht="15" customHeight="1">
      <c r="B138" s="226"/>
      <c r="C138" s="185" t="s">
        <v>503</v>
      </c>
      <c r="D138" s="185"/>
      <c r="E138" s="185"/>
      <c r="F138" s="206" t="s">
        <v>473</v>
      </c>
      <c r="G138" s="185"/>
      <c r="H138" s="185" t="s">
        <v>527</v>
      </c>
      <c r="I138" s="185" t="s">
        <v>505</v>
      </c>
      <c r="J138" s="185"/>
      <c r="K138" s="229"/>
    </row>
    <row r="139" spans="2:11" customFormat="1" ht="15" customHeight="1">
      <c r="B139" s="226"/>
      <c r="C139" s="185" t="s">
        <v>506</v>
      </c>
      <c r="D139" s="185"/>
      <c r="E139" s="185"/>
      <c r="F139" s="206" t="s">
        <v>473</v>
      </c>
      <c r="G139" s="185"/>
      <c r="H139" s="185" t="s">
        <v>528</v>
      </c>
      <c r="I139" s="185" t="s">
        <v>508</v>
      </c>
      <c r="J139" s="185"/>
      <c r="K139" s="229"/>
    </row>
    <row r="140" spans="2:11" customFormat="1" ht="15" customHeight="1">
      <c r="B140" s="226"/>
      <c r="C140" s="185" t="s">
        <v>509</v>
      </c>
      <c r="D140" s="185"/>
      <c r="E140" s="185"/>
      <c r="F140" s="206" t="s">
        <v>473</v>
      </c>
      <c r="G140" s="185"/>
      <c r="H140" s="185" t="s">
        <v>509</v>
      </c>
      <c r="I140" s="185" t="s">
        <v>508</v>
      </c>
      <c r="J140" s="185"/>
      <c r="K140" s="229"/>
    </row>
    <row r="141" spans="2:11" customFormat="1" ht="15" customHeight="1">
      <c r="B141" s="226"/>
      <c r="C141" s="185" t="s">
        <v>35</v>
      </c>
      <c r="D141" s="185"/>
      <c r="E141" s="185"/>
      <c r="F141" s="206" t="s">
        <v>473</v>
      </c>
      <c r="G141" s="185"/>
      <c r="H141" s="185" t="s">
        <v>529</v>
      </c>
      <c r="I141" s="185" t="s">
        <v>508</v>
      </c>
      <c r="J141" s="185"/>
      <c r="K141" s="229"/>
    </row>
    <row r="142" spans="2:11" customFormat="1" ht="15" customHeight="1">
      <c r="B142" s="226"/>
      <c r="C142" s="185" t="s">
        <v>530</v>
      </c>
      <c r="D142" s="185"/>
      <c r="E142" s="185"/>
      <c r="F142" s="206" t="s">
        <v>473</v>
      </c>
      <c r="G142" s="185"/>
      <c r="H142" s="185" t="s">
        <v>531</v>
      </c>
      <c r="I142" s="185" t="s">
        <v>508</v>
      </c>
      <c r="J142" s="185"/>
      <c r="K142" s="229"/>
    </row>
    <row r="143" spans="2:11" customFormat="1" ht="15" customHeight="1">
      <c r="B143" s="230"/>
      <c r="C143" s="231"/>
      <c r="D143" s="231"/>
      <c r="E143" s="231"/>
      <c r="F143" s="231"/>
      <c r="G143" s="231"/>
      <c r="H143" s="231"/>
      <c r="I143" s="231"/>
      <c r="J143" s="231"/>
      <c r="K143" s="232"/>
    </row>
    <row r="144" spans="2:11" customFormat="1" ht="18.75" customHeight="1">
      <c r="B144" s="217"/>
      <c r="C144" s="217"/>
      <c r="D144" s="217"/>
      <c r="E144" s="217"/>
      <c r="F144" s="218"/>
      <c r="G144" s="217"/>
      <c r="H144" s="217"/>
      <c r="I144" s="217"/>
      <c r="J144" s="217"/>
      <c r="K144" s="217"/>
    </row>
    <row r="145" spans="2:11" customFormat="1" ht="18.75" customHeight="1">
      <c r="B145" s="192"/>
      <c r="C145" s="192"/>
      <c r="D145" s="192"/>
      <c r="E145" s="192"/>
      <c r="F145" s="192"/>
      <c r="G145" s="192"/>
      <c r="H145" s="192"/>
      <c r="I145" s="192"/>
      <c r="J145" s="192"/>
      <c r="K145" s="192"/>
    </row>
    <row r="146" spans="2:11" customFormat="1" ht="7.5" customHeight="1">
      <c r="B146" s="193"/>
      <c r="C146" s="194"/>
      <c r="D146" s="194"/>
      <c r="E146" s="194"/>
      <c r="F146" s="194"/>
      <c r="G146" s="194"/>
      <c r="H146" s="194"/>
      <c r="I146" s="194"/>
      <c r="J146" s="194"/>
      <c r="K146" s="195"/>
    </row>
    <row r="147" spans="2:11" customFormat="1" ht="45" customHeight="1">
      <c r="B147" s="196"/>
      <c r="C147" s="288" t="s">
        <v>532</v>
      </c>
      <c r="D147" s="288"/>
      <c r="E147" s="288"/>
      <c r="F147" s="288"/>
      <c r="G147" s="288"/>
      <c r="H147" s="288"/>
      <c r="I147" s="288"/>
      <c r="J147" s="288"/>
      <c r="K147" s="197"/>
    </row>
    <row r="148" spans="2:11" customFormat="1" ht="17.25" customHeight="1">
      <c r="B148" s="196"/>
      <c r="C148" s="198" t="s">
        <v>467</v>
      </c>
      <c r="D148" s="198"/>
      <c r="E148" s="198"/>
      <c r="F148" s="198" t="s">
        <v>468</v>
      </c>
      <c r="G148" s="199"/>
      <c r="H148" s="198" t="s">
        <v>51</v>
      </c>
      <c r="I148" s="198" t="s">
        <v>54</v>
      </c>
      <c r="J148" s="198" t="s">
        <v>469</v>
      </c>
      <c r="K148" s="197"/>
    </row>
    <row r="149" spans="2:11" customFormat="1" ht="17.25" customHeight="1">
      <c r="B149" s="196"/>
      <c r="C149" s="200" t="s">
        <v>470</v>
      </c>
      <c r="D149" s="200"/>
      <c r="E149" s="200"/>
      <c r="F149" s="201" t="s">
        <v>471</v>
      </c>
      <c r="G149" s="202"/>
      <c r="H149" s="200"/>
      <c r="I149" s="200"/>
      <c r="J149" s="200" t="s">
        <v>472</v>
      </c>
      <c r="K149" s="197"/>
    </row>
    <row r="150" spans="2:11" customFormat="1" ht="5.25" customHeight="1">
      <c r="B150" s="208"/>
      <c r="C150" s="203"/>
      <c r="D150" s="203"/>
      <c r="E150" s="203"/>
      <c r="F150" s="203"/>
      <c r="G150" s="204"/>
      <c r="H150" s="203"/>
      <c r="I150" s="203"/>
      <c r="J150" s="203"/>
      <c r="K150" s="229"/>
    </row>
    <row r="151" spans="2:11" customFormat="1" ht="15" customHeight="1">
      <c r="B151" s="208"/>
      <c r="C151" s="233" t="s">
        <v>476</v>
      </c>
      <c r="D151" s="185"/>
      <c r="E151" s="185"/>
      <c r="F151" s="234" t="s">
        <v>473</v>
      </c>
      <c r="G151" s="185"/>
      <c r="H151" s="233" t="s">
        <v>513</v>
      </c>
      <c r="I151" s="233" t="s">
        <v>475</v>
      </c>
      <c r="J151" s="233">
        <v>120</v>
      </c>
      <c r="K151" s="229"/>
    </row>
    <row r="152" spans="2:11" customFormat="1" ht="15" customHeight="1">
      <c r="B152" s="208"/>
      <c r="C152" s="233" t="s">
        <v>522</v>
      </c>
      <c r="D152" s="185"/>
      <c r="E152" s="185"/>
      <c r="F152" s="234" t="s">
        <v>473</v>
      </c>
      <c r="G152" s="185"/>
      <c r="H152" s="233" t="s">
        <v>533</v>
      </c>
      <c r="I152" s="233" t="s">
        <v>475</v>
      </c>
      <c r="J152" s="233" t="s">
        <v>524</v>
      </c>
      <c r="K152" s="229"/>
    </row>
    <row r="153" spans="2:11" customFormat="1" ht="15" customHeight="1">
      <c r="B153" s="208"/>
      <c r="C153" s="233" t="s">
        <v>421</v>
      </c>
      <c r="D153" s="185"/>
      <c r="E153" s="185"/>
      <c r="F153" s="234" t="s">
        <v>473</v>
      </c>
      <c r="G153" s="185"/>
      <c r="H153" s="233" t="s">
        <v>534</v>
      </c>
      <c r="I153" s="233" t="s">
        <v>475</v>
      </c>
      <c r="J153" s="233" t="s">
        <v>524</v>
      </c>
      <c r="K153" s="229"/>
    </row>
    <row r="154" spans="2:11" customFormat="1" ht="15" customHeight="1">
      <c r="B154" s="208"/>
      <c r="C154" s="233" t="s">
        <v>478</v>
      </c>
      <c r="D154" s="185"/>
      <c r="E154" s="185"/>
      <c r="F154" s="234" t="s">
        <v>479</v>
      </c>
      <c r="G154" s="185"/>
      <c r="H154" s="233" t="s">
        <v>513</v>
      </c>
      <c r="I154" s="233" t="s">
        <v>475</v>
      </c>
      <c r="J154" s="233">
        <v>50</v>
      </c>
      <c r="K154" s="229"/>
    </row>
    <row r="155" spans="2:11" customFormat="1" ht="15" customHeight="1">
      <c r="B155" s="208"/>
      <c r="C155" s="233" t="s">
        <v>481</v>
      </c>
      <c r="D155" s="185"/>
      <c r="E155" s="185"/>
      <c r="F155" s="234" t="s">
        <v>473</v>
      </c>
      <c r="G155" s="185"/>
      <c r="H155" s="233" t="s">
        <v>513</v>
      </c>
      <c r="I155" s="233" t="s">
        <v>483</v>
      </c>
      <c r="J155" s="233"/>
      <c r="K155" s="229"/>
    </row>
    <row r="156" spans="2:11" customFormat="1" ht="15" customHeight="1">
      <c r="B156" s="208"/>
      <c r="C156" s="233" t="s">
        <v>492</v>
      </c>
      <c r="D156" s="185"/>
      <c r="E156" s="185"/>
      <c r="F156" s="234" t="s">
        <v>479</v>
      </c>
      <c r="G156" s="185"/>
      <c r="H156" s="233" t="s">
        <v>513</v>
      </c>
      <c r="I156" s="233" t="s">
        <v>475</v>
      </c>
      <c r="J156" s="233">
        <v>50</v>
      </c>
      <c r="K156" s="229"/>
    </row>
    <row r="157" spans="2:11" customFormat="1" ht="15" customHeight="1">
      <c r="B157" s="208"/>
      <c r="C157" s="233" t="s">
        <v>500</v>
      </c>
      <c r="D157" s="185"/>
      <c r="E157" s="185"/>
      <c r="F157" s="234" t="s">
        <v>479</v>
      </c>
      <c r="G157" s="185"/>
      <c r="H157" s="233" t="s">
        <v>513</v>
      </c>
      <c r="I157" s="233" t="s">
        <v>475</v>
      </c>
      <c r="J157" s="233">
        <v>50</v>
      </c>
      <c r="K157" s="229"/>
    </row>
    <row r="158" spans="2:11" customFormat="1" ht="15" customHeight="1">
      <c r="B158" s="208"/>
      <c r="C158" s="233" t="s">
        <v>498</v>
      </c>
      <c r="D158" s="185"/>
      <c r="E158" s="185"/>
      <c r="F158" s="234" t="s">
        <v>479</v>
      </c>
      <c r="G158" s="185"/>
      <c r="H158" s="233" t="s">
        <v>513</v>
      </c>
      <c r="I158" s="233" t="s">
        <v>475</v>
      </c>
      <c r="J158" s="233">
        <v>50</v>
      </c>
      <c r="K158" s="229"/>
    </row>
    <row r="159" spans="2:11" customFormat="1" ht="15" customHeight="1">
      <c r="B159" s="208"/>
      <c r="C159" s="233" t="s">
        <v>84</v>
      </c>
      <c r="D159" s="185"/>
      <c r="E159" s="185"/>
      <c r="F159" s="234" t="s">
        <v>473</v>
      </c>
      <c r="G159" s="185"/>
      <c r="H159" s="233" t="s">
        <v>535</v>
      </c>
      <c r="I159" s="233" t="s">
        <v>475</v>
      </c>
      <c r="J159" s="233" t="s">
        <v>536</v>
      </c>
      <c r="K159" s="229"/>
    </row>
    <row r="160" spans="2:11" customFormat="1" ht="15" customHeight="1">
      <c r="B160" s="208"/>
      <c r="C160" s="233" t="s">
        <v>537</v>
      </c>
      <c r="D160" s="185"/>
      <c r="E160" s="185"/>
      <c r="F160" s="234" t="s">
        <v>473</v>
      </c>
      <c r="G160" s="185"/>
      <c r="H160" s="233" t="s">
        <v>538</v>
      </c>
      <c r="I160" s="233" t="s">
        <v>508</v>
      </c>
      <c r="J160" s="233"/>
      <c r="K160" s="229"/>
    </row>
    <row r="161" spans="2:11" customFormat="1" ht="15" customHeight="1">
      <c r="B161" s="235"/>
      <c r="C161" s="215"/>
      <c r="D161" s="215"/>
      <c r="E161" s="215"/>
      <c r="F161" s="215"/>
      <c r="G161" s="215"/>
      <c r="H161" s="215"/>
      <c r="I161" s="215"/>
      <c r="J161" s="215"/>
      <c r="K161" s="236"/>
    </row>
    <row r="162" spans="2:11" customFormat="1" ht="18.75" customHeight="1">
      <c r="B162" s="217"/>
      <c r="C162" s="227"/>
      <c r="D162" s="227"/>
      <c r="E162" s="227"/>
      <c r="F162" s="237"/>
      <c r="G162" s="227"/>
      <c r="H162" s="227"/>
      <c r="I162" s="227"/>
      <c r="J162" s="227"/>
      <c r="K162" s="217"/>
    </row>
    <row r="163" spans="2:11" customFormat="1" ht="18.75" customHeight="1">
      <c r="B163" s="192"/>
      <c r="C163" s="192"/>
      <c r="D163" s="192"/>
      <c r="E163" s="192"/>
      <c r="F163" s="192"/>
      <c r="G163" s="192"/>
      <c r="H163" s="192"/>
      <c r="I163" s="192"/>
      <c r="J163" s="192"/>
      <c r="K163" s="192"/>
    </row>
    <row r="164" spans="2:11" customFormat="1" ht="7.5" customHeight="1">
      <c r="B164" s="174"/>
      <c r="C164" s="175"/>
      <c r="D164" s="175"/>
      <c r="E164" s="175"/>
      <c r="F164" s="175"/>
      <c r="G164" s="175"/>
      <c r="H164" s="175"/>
      <c r="I164" s="175"/>
      <c r="J164" s="175"/>
      <c r="K164" s="176"/>
    </row>
    <row r="165" spans="2:11" customFormat="1" ht="45" customHeight="1">
      <c r="B165" s="177"/>
      <c r="C165" s="289" t="s">
        <v>539</v>
      </c>
      <c r="D165" s="289"/>
      <c r="E165" s="289"/>
      <c r="F165" s="289"/>
      <c r="G165" s="289"/>
      <c r="H165" s="289"/>
      <c r="I165" s="289"/>
      <c r="J165" s="289"/>
      <c r="K165" s="178"/>
    </row>
    <row r="166" spans="2:11" customFormat="1" ht="17.25" customHeight="1">
      <c r="B166" s="177"/>
      <c r="C166" s="198" t="s">
        <v>467</v>
      </c>
      <c r="D166" s="198"/>
      <c r="E166" s="198"/>
      <c r="F166" s="198" t="s">
        <v>468</v>
      </c>
      <c r="G166" s="238"/>
      <c r="H166" s="239" t="s">
        <v>51</v>
      </c>
      <c r="I166" s="239" t="s">
        <v>54</v>
      </c>
      <c r="J166" s="198" t="s">
        <v>469</v>
      </c>
      <c r="K166" s="178"/>
    </row>
    <row r="167" spans="2:11" customFormat="1" ht="17.25" customHeight="1">
      <c r="B167" s="179"/>
      <c r="C167" s="200" t="s">
        <v>470</v>
      </c>
      <c r="D167" s="200"/>
      <c r="E167" s="200"/>
      <c r="F167" s="201" t="s">
        <v>471</v>
      </c>
      <c r="G167" s="240"/>
      <c r="H167" s="241"/>
      <c r="I167" s="241"/>
      <c r="J167" s="200" t="s">
        <v>472</v>
      </c>
      <c r="K167" s="180"/>
    </row>
    <row r="168" spans="2:11" customFormat="1" ht="5.25" customHeight="1">
      <c r="B168" s="208"/>
      <c r="C168" s="203"/>
      <c r="D168" s="203"/>
      <c r="E168" s="203"/>
      <c r="F168" s="203"/>
      <c r="G168" s="204"/>
      <c r="H168" s="203"/>
      <c r="I168" s="203"/>
      <c r="J168" s="203"/>
      <c r="K168" s="229"/>
    </row>
    <row r="169" spans="2:11" customFormat="1" ht="15" customHeight="1">
      <c r="B169" s="208"/>
      <c r="C169" s="185" t="s">
        <v>476</v>
      </c>
      <c r="D169" s="185"/>
      <c r="E169" s="185"/>
      <c r="F169" s="206" t="s">
        <v>473</v>
      </c>
      <c r="G169" s="185"/>
      <c r="H169" s="185" t="s">
        <v>513</v>
      </c>
      <c r="I169" s="185" t="s">
        <v>475</v>
      </c>
      <c r="J169" s="185">
        <v>120</v>
      </c>
      <c r="K169" s="229"/>
    </row>
    <row r="170" spans="2:11" customFormat="1" ht="15" customHeight="1">
      <c r="B170" s="208"/>
      <c r="C170" s="185" t="s">
        <v>522</v>
      </c>
      <c r="D170" s="185"/>
      <c r="E170" s="185"/>
      <c r="F170" s="206" t="s">
        <v>473</v>
      </c>
      <c r="G170" s="185"/>
      <c r="H170" s="185" t="s">
        <v>523</v>
      </c>
      <c r="I170" s="185" t="s">
        <v>475</v>
      </c>
      <c r="J170" s="185" t="s">
        <v>524</v>
      </c>
      <c r="K170" s="229"/>
    </row>
    <row r="171" spans="2:11" customFormat="1" ht="15" customHeight="1">
      <c r="B171" s="208"/>
      <c r="C171" s="185" t="s">
        <v>421</v>
      </c>
      <c r="D171" s="185"/>
      <c r="E171" s="185"/>
      <c r="F171" s="206" t="s">
        <v>473</v>
      </c>
      <c r="G171" s="185"/>
      <c r="H171" s="185" t="s">
        <v>540</v>
      </c>
      <c r="I171" s="185" t="s">
        <v>475</v>
      </c>
      <c r="J171" s="185" t="s">
        <v>524</v>
      </c>
      <c r="K171" s="229"/>
    </row>
    <row r="172" spans="2:11" customFormat="1" ht="15" customHeight="1">
      <c r="B172" s="208"/>
      <c r="C172" s="185" t="s">
        <v>478</v>
      </c>
      <c r="D172" s="185"/>
      <c r="E172" s="185"/>
      <c r="F172" s="206" t="s">
        <v>479</v>
      </c>
      <c r="G172" s="185"/>
      <c r="H172" s="185" t="s">
        <v>540</v>
      </c>
      <c r="I172" s="185" t="s">
        <v>475</v>
      </c>
      <c r="J172" s="185">
        <v>50</v>
      </c>
      <c r="K172" s="229"/>
    </row>
    <row r="173" spans="2:11" customFormat="1" ht="15" customHeight="1">
      <c r="B173" s="208"/>
      <c r="C173" s="185" t="s">
        <v>481</v>
      </c>
      <c r="D173" s="185"/>
      <c r="E173" s="185"/>
      <c r="F173" s="206" t="s">
        <v>473</v>
      </c>
      <c r="G173" s="185"/>
      <c r="H173" s="185" t="s">
        <v>540</v>
      </c>
      <c r="I173" s="185" t="s">
        <v>483</v>
      </c>
      <c r="J173" s="185"/>
      <c r="K173" s="229"/>
    </row>
    <row r="174" spans="2:11" customFormat="1" ht="15" customHeight="1">
      <c r="B174" s="208"/>
      <c r="C174" s="185" t="s">
        <v>492</v>
      </c>
      <c r="D174" s="185"/>
      <c r="E174" s="185"/>
      <c r="F174" s="206" t="s">
        <v>479</v>
      </c>
      <c r="G174" s="185"/>
      <c r="H174" s="185" t="s">
        <v>540</v>
      </c>
      <c r="I174" s="185" t="s">
        <v>475</v>
      </c>
      <c r="J174" s="185">
        <v>50</v>
      </c>
      <c r="K174" s="229"/>
    </row>
    <row r="175" spans="2:11" customFormat="1" ht="15" customHeight="1">
      <c r="B175" s="208"/>
      <c r="C175" s="185" t="s">
        <v>500</v>
      </c>
      <c r="D175" s="185"/>
      <c r="E175" s="185"/>
      <c r="F175" s="206" t="s">
        <v>479</v>
      </c>
      <c r="G175" s="185"/>
      <c r="H175" s="185" t="s">
        <v>540</v>
      </c>
      <c r="I175" s="185" t="s">
        <v>475</v>
      </c>
      <c r="J175" s="185">
        <v>50</v>
      </c>
      <c r="K175" s="229"/>
    </row>
    <row r="176" spans="2:11" customFormat="1" ht="15" customHeight="1">
      <c r="B176" s="208"/>
      <c r="C176" s="185" t="s">
        <v>498</v>
      </c>
      <c r="D176" s="185"/>
      <c r="E176" s="185"/>
      <c r="F176" s="206" t="s">
        <v>479</v>
      </c>
      <c r="G176" s="185"/>
      <c r="H176" s="185" t="s">
        <v>540</v>
      </c>
      <c r="I176" s="185" t="s">
        <v>475</v>
      </c>
      <c r="J176" s="185">
        <v>50</v>
      </c>
      <c r="K176" s="229"/>
    </row>
    <row r="177" spans="2:11" customFormat="1" ht="15" customHeight="1">
      <c r="B177" s="208"/>
      <c r="C177" s="185" t="s">
        <v>105</v>
      </c>
      <c r="D177" s="185"/>
      <c r="E177" s="185"/>
      <c r="F177" s="206" t="s">
        <v>473</v>
      </c>
      <c r="G177" s="185"/>
      <c r="H177" s="185" t="s">
        <v>541</v>
      </c>
      <c r="I177" s="185" t="s">
        <v>542</v>
      </c>
      <c r="J177" s="185"/>
      <c r="K177" s="229"/>
    </row>
    <row r="178" spans="2:11" customFormat="1" ht="15" customHeight="1">
      <c r="B178" s="208"/>
      <c r="C178" s="185" t="s">
        <v>54</v>
      </c>
      <c r="D178" s="185"/>
      <c r="E178" s="185"/>
      <c r="F178" s="206" t="s">
        <v>473</v>
      </c>
      <c r="G178" s="185"/>
      <c r="H178" s="185" t="s">
        <v>543</v>
      </c>
      <c r="I178" s="185" t="s">
        <v>544</v>
      </c>
      <c r="J178" s="185">
        <v>1</v>
      </c>
      <c r="K178" s="229"/>
    </row>
    <row r="179" spans="2:11" customFormat="1" ht="15" customHeight="1">
      <c r="B179" s="208"/>
      <c r="C179" s="185" t="s">
        <v>50</v>
      </c>
      <c r="D179" s="185"/>
      <c r="E179" s="185"/>
      <c r="F179" s="206" t="s">
        <v>473</v>
      </c>
      <c r="G179" s="185"/>
      <c r="H179" s="185" t="s">
        <v>545</v>
      </c>
      <c r="I179" s="185" t="s">
        <v>475</v>
      </c>
      <c r="J179" s="185">
        <v>20</v>
      </c>
      <c r="K179" s="229"/>
    </row>
    <row r="180" spans="2:11" customFormat="1" ht="15" customHeight="1">
      <c r="B180" s="208"/>
      <c r="C180" s="185" t="s">
        <v>51</v>
      </c>
      <c r="D180" s="185"/>
      <c r="E180" s="185"/>
      <c r="F180" s="206" t="s">
        <v>473</v>
      </c>
      <c r="G180" s="185"/>
      <c r="H180" s="185" t="s">
        <v>546</v>
      </c>
      <c r="I180" s="185" t="s">
        <v>475</v>
      </c>
      <c r="J180" s="185">
        <v>255</v>
      </c>
      <c r="K180" s="229"/>
    </row>
    <row r="181" spans="2:11" customFormat="1" ht="15" customHeight="1">
      <c r="B181" s="208"/>
      <c r="C181" s="185" t="s">
        <v>106</v>
      </c>
      <c r="D181" s="185"/>
      <c r="E181" s="185"/>
      <c r="F181" s="206" t="s">
        <v>473</v>
      </c>
      <c r="G181" s="185"/>
      <c r="H181" s="185" t="s">
        <v>437</v>
      </c>
      <c r="I181" s="185" t="s">
        <v>475</v>
      </c>
      <c r="J181" s="185">
        <v>10</v>
      </c>
      <c r="K181" s="229"/>
    </row>
    <row r="182" spans="2:11" customFormat="1" ht="15" customHeight="1">
      <c r="B182" s="208"/>
      <c r="C182" s="185" t="s">
        <v>107</v>
      </c>
      <c r="D182" s="185"/>
      <c r="E182" s="185"/>
      <c r="F182" s="206" t="s">
        <v>473</v>
      </c>
      <c r="G182" s="185"/>
      <c r="H182" s="185" t="s">
        <v>547</v>
      </c>
      <c r="I182" s="185" t="s">
        <v>508</v>
      </c>
      <c r="J182" s="185"/>
      <c r="K182" s="229"/>
    </row>
    <row r="183" spans="2:11" customFormat="1" ht="15" customHeight="1">
      <c r="B183" s="208"/>
      <c r="C183" s="185" t="s">
        <v>548</v>
      </c>
      <c r="D183" s="185"/>
      <c r="E183" s="185"/>
      <c r="F183" s="206" t="s">
        <v>473</v>
      </c>
      <c r="G183" s="185"/>
      <c r="H183" s="185" t="s">
        <v>549</v>
      </c>
      <c r="I183" s="185" t="s">
        <v>508</v>
      </c>
      <c r="J183" s="185"/>
      <c r="K183" s="229"/>
    </row>
    <row r="184" spans="2:11" customFormat="1" ht="15" customHeight="1">
      <c r="B184" s="208"/>
      <c r="C184" s="185" t="s">
        <v>537</v>
      </c>
      <c r="D184" s="185"/>
      <c r="E184" s="185"/>
      <c r="F184" s="206" t="s">
        <v>473</v>
      </c>
      <c r="G184" s="185"/>
      <c r="H184" s="185" t="s">
        <v>550</v>
      </c>
      <c r="I184" s="185" t="s">
        <v>508</v>
      </c>
      <c r="J184" s="185"/>
      <c r="K184" s="229"/>
    </row>
    <row r="185" spans="2:11" customFormat="1" ht="15" customHeight="1">
      <c r="B185" s="208"/>
      <c r="C185" s="185" t="s">
        <v>109</v>
      </c>
      <c r="D185" s="185"/>
      <c r="E185" s="185"/>
      <c r="F185" s="206" t="s">
        <v>479</v>
      </c>
      <c r="G185" s="185"/>
      <c r="H185" s="185" t="s">
        <v>551</v>
      </c>
      <c r="I185" s="185" t="s">
        <v>475</v>
      </c>
      <c r="J185" s="185">
        <v>50</v>
      </c>
      <c r="K185" s="229"/>
    </row>
    <row r="186" spans="2:11" customFormat="1" ht="15" customHeight="1">
      <c r="B186" s="208"/>
      <c r="C186" s="185" t="s">
        <v>552</v>
      </c>
      <c r="D186" s="185"/>
      <c r="E186" s="185"/>
      <c r="F186" s="206" t="s">
        <v>479</v>
      </c>
      <c r="G186" s="185"/>
      <c r="H186" s="185" t="s">
        <v>553</v>
      </c>
      <c r="I186" s="185" t="s">
        <v>554</v>
      </c>
      <c r="J186" s="185"/>
      <c r="K186" s="229"/>
    </row>
    <row r="187" spans="2:11" customFormat="1" ht="15" customHeight="1">
      <c r="B187" s="208"/>
      <c r="C187" s="185" t="s">
        <v>555</v>
      </c>
      <c r="D187" s="185"/>
      <c r="E187" s="185"/>
      <c r="F187" s="206" t="s">
        <v>479</v>
      </c>
      <c r="G187" s="185"/>
      <c r="H187" s="185" t="s">
        <v>556</v>
      </c>
      <c r="I187" s="185" t="s">
        <v>554</v>
      </c>
      <c r="J187" s="185"/>
      <c r="K187" s="229"/>
    </row>
    <row r="188" spans="2:11" customFormat="1" ht="15" customHeight="1">
      <c r="B188" s="208"/>
      <c r="C188" s="185" t="s">
        <v>557</v>
      </c>
      <c r="D188" s="185"/>
      <c r="E188" s="185"/>
      <c r="F188" s="206" t="s">
        <v>479</v>
      </c>
      <c r="G188" s="185"/>
      <c r="H188" s="185" t="s">
        <v>558</v>
      </c>
      <c r="I188" s="185" t="s">
        <v>554</v>
      </c>
      <c r="J188" s="185"/>
      <c r="K188" s="229"/>
    </row>
    <row r="189" spans="2:11" customFormat="1" ht="15" customHeight="1">
      <c r="B189" s="208"/>
      <c r="C189" s="242" t="s">
        <v>559</v>
      </c>
      <c r="D189" s="185"/>
      <c r="E189" s="185"/>
      <c r="F189" s="206" t="s">
        <v>479</v>
      </c>
      <c r="G189" s="185"/>
      <c r="H189" s="185" t="s">
        <v>560</v>
      </c>
      <c r="I189" s="185" t="s">
        <v>561</v>
      </c>
      <c r="J189" s="243" t="s">
        <v>562</v>
      </c>
      <c r="K189" s="229"/>
    </row>
    <row r="190" spans="2:11" customFormat="1" ht="15" customHeight="1">
      <c r="B190" s="208"/>
      <c r="C190" s="242" t="s">
        <v>39</v>
      </c>
      <c r="D190" s="185"/>
      <c r="E190" s="185"/>
      <c r="F190" s="206" t="s">
        <v>473</v>
      </c>
      <c r="G190" s="185"/>
      <c r="H190" s="182" t="s">
        <v>563</v>
      </c>
      <c r="I190" s="185" t="s">
        <v>564</v>
      </c>
      <c r="J190" s="185"/>
      <c r="K190" s="229"/>
    </row>
    <row r="191" spans="2:11" customFormat="1" ht="15" customHeight="1">
      <c r="B191" s="208"/>
      <c r="C191" s="242" t="s">
        <v>565</v>
      </c>
      <c r="D191" s="185"/>
      <c r="E191" s="185"/>
      <c r="F191" s="206" t="s">
        <v>473</v>
      </c>
      <c r="G191" s="185"/>
      <c r="H191" s="185" t="s">
        <v>566</v>
      </c>
      <c r="I191" s="185" t="s">
        <v>508</v>
      </c>
      <c r="J191" s="185"/>
      <c r="K191" s="229"/>
    </row>
    <row r="192" spans="2:11" customFormat="1" ht="15" customHeight="1">
      <c r="B192" s="208"/>
      <c r="C192" s="242" t="s">
        <v>567</v>
      </c>
      <c r="D192" s="185"/>
      <c r="E192" s="185"/>
      <c r="F192" s="206" t="s">
        <v>473</v>
      </c>
      <c r="G192" s="185"/>
      <c r="H192" s="185" t="s">
        <v>568</v>
      </c>
      <c r="I192" s="185" t="s">
        <v>508</v>
      </c>
      <c r="J192" s="185"/>
      <c r="K192" s="229"/>
    </row>
    <row r="193" spans="2:11" customFormat="1" ht="15" customHeight="1">
      <c r="B193" s="208"/>
      <c r="C193" s="242" t="s">
        <v>569</v>
      </c>
      <c r="D193" s="185"/>
      <c r="E193" s="185"/>
      <c r="F193" s="206" t="s">
        <v>479</v>
      </c>
      <c r="G193" s="185"/>
      <c r="H193" s="185" t="s">
        <v>570</v>
      </c>
      <c r="I193" s="185" t="s">
        <v>508</v>
      </c>
      <c r="J193" s="185"/>
      <c r="K193" s="229"/>
    </row>
    <row r="194" spans="2:11" customFormat="1" ht="15" customHeight="1">
      <c r="B194" s="235"/>
      <c r="C194" s="244"/>
      <c r="D194" s="215"/>
      <c r="E194" s="215"/>
      <c r="F194" s="215"/>
      <c r="G194" s="215"/>
      <c r="H194" s="215"/>
      <c r="I194" s="215"/>
      <c r="J194" s="215"/>
      <c r="K194" s="236"/>
    </row>
    <row r="195" spans="2:11" customFormat="1" ht="18.75" customHeight="1">
      <c r="B195" s="217"/>
      <c r="C195" s="227"/>
      <c r="D195" s="227"/>
      <c r="E195" s="227"/>
      <c r="F195" s="237"/>
      <c r="G195" s="227"/>
      <c r="H195" s="227"/>
      <c r="I195" s="227"/>
      <c r="J195" s="227"/>
      <c r="K195" s="217"/>
    </row>
    <row r="196" spans="2:11" customFormat="1" ht="18.75" customHeight="1">
      <c r="B196" s="217"/>
      <c r="C196" s="227"/>
      <c r="D196" s="227"/>
      <c r="E196" s="227"/>
      <c r="F196" s="237"/>
      <c r="G196" s="227"/>
      <c r="H196" s="227"/>
      <c r="I196" s="227"/>
      <c r="J196" s="227"/>
      <c r="K196" s="217"/>
    </row>
    <row r="197" spans="2:11" customFormat="1" ht="18.75" customHeight="1">
      <c r="B197" s="192"/>
      <c r="C197" s="192"/>
      <c r="D197" s="192"/>
      <c r="E197" s="192"/>
      <c r="F197" s="192"/>
      <c r="G197" s="192"/>
      <c r="H197" s="192"/>
      <c r="I197" s="192"/>
      <c r="J197" s="192"/>
      <c r="K197" s="192"/>
    </row>
    <row r="198" spans="2:11" customFormat="1" ht="13.5">
      <c r="B198" s="174"/>
      <c r="C198" s="175"/>
      <c r="D198" s="175"/>
      <c r="E198" s="175"/>
      <c r="F198" s="175"/>
      <c r="G198" s="175"/>
      <c r="H198" s="175"/>
      <c r="I198" s="175"/>
      <c r="J198" s="175"/>
      <c r="K198" s="176"/>
    </row>
    <row r="199" spans="2:11" customFormat="1" ht="21">
      <c r="B199" s="177"/>
      <c r="C199" s="289" t="s">
        <v>571</v>
      </c>
      <c r="D199" s="289"/>
      <c r="E199" s="289"/>
      <c r="F199" s="289"/>
      <c r="G199" s="289"/>
      <c r="H199" s="289"/>
      <c r="I199" s="289"/>
      <c r="J199" s="289"/>
      <c r="K199" s="178"/>
    </row>
    <row r="200" spans="2:11" customFormat="1" ht="25.5" customHeight="1">
      <c r="B200" s="177"/>
      <c r="C200" s="245" t="s">
        <v>572</v>
      </c>
      <c r="D200" s="245"/>
      <c r="E200" s="245"/>
      <c r="F200" s="245" t="s">
        <v>573</v>
      </c>
      <c r="G200" s="246"/>
      <c r="H200" s="290" t="s">
        <v>574</v>
      </c>
      <c r="I200" s="290"/>
      <c r="J200" s="290"/>
      <c r="K200" s="178"/>
    </row>
    <row r="201" spans="2:11" customFormat="1" ht="5.25" customHeight="1">
      <c r="B201" s="208"/>
      <c r="C201" s="203"/>
      <c r="D201" s="203"/>
      <c r="E201" s="203"/>
      <c r="F201" s="203"/>
      <c r="G201" s="227"/>
      <c r="H201" s="203"/>
      <c r="I201" s="203"/>
      <c r="J201" s="203"/>
      <c r="K201" s="229"/>
    </row>
    <row r="202" spans="2:11" customFormat="1" ht="15" customHeight="1">
      <c r="B202" s="208"/>
      <c r="C202" s="185" t="s">
        <v>564</v>
      </c>
      <c r="D202" s="185"/>
      <c r="E202" s="185"/>
      <c r="F202" s="206" t="s">
        <v>40</v>
      </c>
      <c r="G202" s="185"/>
      <c r="H202" s="291" t="s">
        <v>575</v>
      </c>
      <c r="I202" s="291"/>
      <c r="J202" s="291"/>
      <c r="K202" s="229"/>
    </row>
    <row r="203" spans="2:11" customFormat="1" ht="15" customHeight="1">
      <c r="B203" s="208"/>
      <c r="C203" s="185"/>
      <c r="D203" s="185"/>
      <c r="E203" s="185"/>
      <c r="F203" s="206" t="s">
        <v>41</v>
      </c>
      <c r="G203" s="185"/>
      <c r="H203" s="291" t="s">
        <v>576</v>
      </c>
      <c r="I203" s="291"/>
      <c r="J203" s="291"/>
      <c r="K203" s="229"/>
    </row>
    <row r="204" spans="2:11" customFormat="1" ht="15" customHeight="1">
      <c r="B204" s="208"/>
      <c r="C204" s="185"/>
      <c r="D204" s="185"/>
      <c r="E204" s="185"/>
      <c r="F204" s="206" t="s">
        <v>44</v>
      </c>
      <c r="G204" s="185"/>
      <c r="H204" s="291" t="s">
        <v>577</v>
      </c>
      <c r="I204" s="291"/>
      <c r="J204" s="291"/>
      <c r="K204" s="229"/>
    </row>
    <row r="205" spans="2:11" customFormat="1" ht="15" customHeight="1">
      <c r="B205" s="208"/>
      <c r="C205" s="185"/>
      <c r="D205" s="185"/>
      <c r="E205" s="185"/>
      <c r="F205" s="206" t="s">
        <v>42</v>
      </c>
      <c r="G205" s="185"/>
      <c r="H205" s="291" t="s">
        <v>578</v>
      </c>
      <c r="I205" s="291"/>
      <c r="J205" s="291"/>
      <c r="K205" s="229"/>
    </row>
    <row r="206" spans="2:11" customFormat="1" ht="15" customHeight="1">
      <c r="B206" s="208"/>
      <c r="C206" s="185"/>
      <c r="D206" s="185"/>
      <c r="E206" s="185"/>
      <c r="F206" s="206" t="s">
        <v>43</v>
      </c>
      <c r="G206" s="185"/>
      <c r="H206" s="291" t="s">
        <v>579</v>
      </c>
      <c r="I206" s="291"/>
      <c r="J206" s="291"/>
      <c r="K206" s="229"/>
    </row>
    <row r="207" spans="2:11" customFormat="1" ht="15" customHeight="1">
      <c r="B207" s="208"/>
      <c r="C207" s="185"/>
      <c r="D207" s="185"/>
      <c r="E207" s="185"/>
      <c r="F207" s="206"/>
      <c r="G207" s="185"/>
      <c r="H207" s="185"/>
      <c r="I207" s="185"/>
      <c r="J207" s="185"/>
      <c r="K207" s="229"/>
    </row>
    <row r="208" spans="2:11" customFormat="1" ht="15" customHeight="1">
      <c r="B208" s="208"/>
      <c r="C208" s="185" t="s">
        <v>520</v>
      </c>
      <c r="D208" s="185"/>
      <c r="E208" s="185"/>
      <c r="F208" s="206" t="s">
        <v>76</v>
      </c>
      <c r="G208" s="185"/>
      <c r="H208" s="291" t="s">
        <v>580</v>
      </c>
      <c r="I208" s="291"/>
      <c r="J208" s="291"/>
      <c r="K208" s="229"/>
    </row>
    <row r="209" spans="2:11" customFormat="1" ht="15" customHeight="1">
      <c r="B209" s="208"/>
      <c r="C209" s="185"/>
      <c r="D209" s="185"/>
      <c r="E209" s="185"/>
      <c r="F209" s="206" t="s">
        <v>415</v>
      </c>
      <c r="G209" s="185"/>
      <c r="H209" s="291" t="s">
        <v>416</v>
      </c>
      <c r="I209" s="291"/>
      <c r="J209" s="291"/>
      <c r="K209" s="229"/>
    </row>
    <row r="210" spans="2:11" customFormat="1" ht="15" customHeight="1">
      <c r="B210" s="208"/>
      <c r="C210" s="185"/>
      <c r="D210" s="185"/>
      <c r="E210" s="185"/>
      <c r="F210" s="206" t="s">
        <v>413</v>
      </c>
      <c r="G210" s="185"/>
      <c r="H210" s="291" t="s">
        <v>581</v>
      </c>
      <c r="I210" s="291"/>
      <c r="J210" s="291"/>
      <c r="K210" s="229"/>
    </row>
    <row r="211" spans="2:11" customFormat="1" ht="15" customHeight="1">
      <c r="B211" s="247"/>
      <c r="C211" s="185"/>
      <c r="D211" s="185"/>
      <c r="E211" s="185"/>
      <c r="F211" s="206" t="s">
        <v>417</v>
      </c>
      <c r="G211" s="242"/>
      <c r="H211" s="292" t="s">
        <v>418</v>
      </c>
      <c r="I211" s="292"/>
      <c r="J211" s="292"/>
      <c r="K211" s="248"/>
    </row>
    <row r="212" spans="2:11" customFormat="1" ht="15" customHeight="1">
      <c r="B212" s="247"/>
      <c r="C212" s="185"/>
      <c r="D212" s="185"/>
      <c r="E212" s="185"/>
      <c r="F212" s="206" t="s">
        <v>419</v>
      </c>
      <c r="G212" s="242"/>
      <c r="H212" s="292" t="s">
        <v>582</v>
      </c>
      <c r="I212" s="292"/>
      <c r="J212" s="292"/>
      <c r="K212" s="248"/>
    </row>
    <row r="213" spans="2:11" customFormat="1" ht="15" customHeight="1">
      <c r="B213" s="247"/>
      <c r="C213" s="185"/>
      <c r="D213" s="185"/>
      <c r="E213" s="185"/>
      <c r="F213" s="206"/>
      <c r="G213" s="242"/>
      <c r="H213" s="233"/>
      <c r="I213" s="233"/>
      <c r="J213" s="233"/>
      <c r="K213" s="248"/>
    </row>
    <row r="214" spans="2:11" customFormat="1" ht="15" customHeight="1">
      <c r="B214" s="247"/>
      <c r="C214" s="185" t="s">
        <v>544</v>
      </c>
      <c r="D214" s="185"/>
      <c r="E214" s="185"/>
      <c r="F214" s="206">
        <v>1</v>
      </c>
      <c r="G214" s="242"/>
      <c r="H214" s="292" t="s">
        <v>583</v>
      </c>
      <c r="I214" s="292"/>
      <c r="J214" s="292"/>
      <c r="K214" s="248"/>
    </row>
    <row r="215" spans="2:11" customFormat="1" ht="15" customHeight="1">
      <c r="B215" s="247"/>
      <c r="C215" s="185"/>
      <c r="D215" s="185"/>
      <c r="E215" s="185"/>
      <c r="F215" s="206">
        <v>2</v>
      </c>
      <c r="G215" s="242"/>
      <c r="H215" s="292" t="s">
        <v>584</v>
      </c>
      <c r="I215" s="292"/>
      <c r="J215" s="292"/>
      <c r="K215" s="248"/>
    </row>
    <row r="216" spans="2:11" customFormat="1" ht="15" customHeight="1">
      <c r="B216" s="247"/>
      <c r="C216" s="185"/>
      <c r="D216" s="185"/>
      <c r="E216" s="185"/>
      <c r="F216" s="206">
        <v>3</v>
      </c>
      <c r="G216" s="242"/>
      <c r="H216" s="292" t="s">
        <v>585</v>
      </c>
      <c r="I216" s="292"/>
      <c r="J216" s="292"/>
      <c r="K216" s="248"/>
    </row>
    <row r="217" spans="2:11" customFormat="1" ht="15" customHeight="1">
      <c r="B217" s="247"/>
      <c r="C217" s="185"/>
      <c r="D217" s="185"/>
      <c r="E217" s="185"/>
      <c r="F217" s="206">
        <v>4</v>
      </c>
      <c r="G217" s="242"/>
      <c r="H217" s="292" t="s">
        <v>586</v>
      </c>
      <c r="I217" s="292"/>
      <c r="J217" s="292"/>
      <c r="K217" s="248"/>
    </row>
    <row r="218" spans="2:11" customFormat="1" ht="12.75" customHeight="1">
      <c r="B218" s="249"/>
      <c r="C218" s="250"/>
      <c r="D218" s="250"/>
      <c r="E218" s="250"/>
      <c r="F218" s="250"/>
      <c r="G218" s="250"/>
      <c r="H218" s="250"/>
      <c r="I218" s="250"/>
      <c r="J218" s="250"/>
      <c r="K218" s="25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01 - Sdružená přípojka DK</vt:lpstr>
      <vt:lpstr>Pokyny pro vyplnění</vt:lpstr>
      <vt:lpstr>'Rekapitulace stavby'!Názvy_tisku</vt:lpstr>
      <vt:lpstr>'SO 01 - Sdružená přípojka DK'!Názvy_tisku</vt:lpstr>
      <vt:lpstr>'Pokyny pro vyplnění'!Oblast_tisku</vt:lpstr>
      <vt:lpstr>'Rekapitulace stavby'!Oblast_tisku</vt:lpstr>
      <vt:lpstr>'SO 01 - Sdružená přípojka DK'!Oblast_tisku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DESKTOP-U75I702\Josef</dc:creator>
  <cp:lastModifiedBy>vozabal</cp:lastModifiedBy>
  <cp:lastPrinted>2023-05-05T11:38:29Z</cp:lastPrinted>
  <dcterms:created xsi:type="dcterms:W3CDTF">2023-04-26T07:19:33Z</dcterms:created>
  <dcterms:modified xsi:type="dcterms:W3CDTF">2023-05-05T11:38:33Z</dcterms:modified>
</cp:coreProperties>
</file>